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9720" activeTab="0"/>
  </bookViews>
  <sheets>
    <sheet name="Input" sheetId="1" r:id="rId1"/>
    <sheet name="Breakeven Analysis" sheetId="2" r:id="rId2"/>
    <sheet name="Breakeven Analysis Meet Demands" sheetId="3" r:id="rId3"/>
  </sheets>
  <externalReferences>
    <externalReference r:id="rId6"/>
    <externalReference r:id="rId7"/>
    <externalReference r:id="rId8"/>
  </externalReferences>
  <definedNames>
    <definedName name="_Order1" hidden="1">0</definedName>
    <definedName name="Beg_Bal">#REF!</definedName>
    <definedName name="Beg_BalHN">'[3]Loan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'[1]Loan Calculator'!$U$8:$U$367</definedName>
    <definedName name="Extra_Pay">#REF!</definedName>
    <definedName name="Fixed_costs">#REF!</definedName>
    <definedName name="Full_Print">'[1]Loan Calculator'!$A$11:$I$390</definedName>
    <definedName name="Gross_margin">#REF!</definedName>
    <definedName name="Header_Row">ROW('[1]Loan Calculator'!$7:$7)</definedName>
    <definedName name="Int">#REF!</definedName>
    <definedName name="Interest_Rate">'[1]Loan Calculator'!$H$17</definedName>
    <definedName name="IntroPrintArea" hidden="1">#REF!</definedName>
    <definedName name="Last_Row">IF(Values_Entered,Header_Row+Number_of_Payments,Header_Row)</definedName>
    <definedName name="Loan_Amount">'[1]Loan Calculator'!$H$15</definedName>
    <definedName name="Loan_Start">'[1]Loan Calculator'!$H$21</definedName>
    <definedName name="Loan_Years">'[1]Loan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>MATCH(0.01,End_Bal,-1)+1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OFFSET(Full_Print,0,0,[1]!Last_Row)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<sst xmlns="http://schemas.openxmlformats.org/spreadsheetml/2006/main" count="178" uniqueCount="91">
  <si>
    <t>Date:</t>
  </si>
  <si>
    <t>Client Ref:</t>
  </si>
  <si>
    <t>Clerk:</t>
  </si>
  <si>
    <t>Period:</t>
  </si>
  <si>
    <t>Sales</t>
  </si>
  <si>
    <t>£</t>
  </si>
  <si>
    <t>Gross Profit Margin</t>
  </si>
  <si>
    <t>Standard Rated Sales</t>
  </si>
  <si>
    <t>Stock</t>
  </si>
  <si>
    <t>Zero Rated Sales</t>
  </si>
  <si>
    <t>Opening Stock</t>
  </si>
  <si>
    <t>Reduced Rated</t>
  </si>
  <si>
    <t>-</t>
  </si>
  <si>
    <t>Purchases</t>
  </si>
  <si>
    <t>Total</t>
  </si>
  <si>
    <t xml:space="preserve">Closing Stock </t>
  </si>
  <si>
    <t>VAT Expenses</t>
  </si>
  <si>
    <t>Administration</t>
  </si>
  <si>
    <t>Standard Rate</t>
  </si>
  <si>
    <t>Telephone</t>
  </si>
  <si>
    <t>Zero Rate</t>
  </si>
  <si>
    <t>Wages</t>
  </si>
  <si>
    <t>Reduced Rate</t>
  </si>
  <si>
    <t>Sub-contractors</t>
  </si>
  <si>
    <t>Post &amp; Stationary</t>
  </si>
  <si>
    <t>CGT Computation</t>
  </si>
  <si>
    <t>Advertising</t>
  </si>
  <si>
    <t>Motor Expenses</t>
  </si>
  <si>
    <t>Motor and travelling</t>
  </si>
  <si>
    <t>Laundry</t>
  </si>
  <si>
    <t>Fuel</t>
  </si>
  <si>
    <t>Bank</t>
  </si>
  <si>
    <t xml:space="preserve">Repairs &amp; Renewals </t>
  </si>
  <si>
    <t>Opening Bank</t>
  </si>
  <si>
    <t>Legal &amp; Professional Fees</t>
  </si>
  <si>
    <t>Closing Bank</t>
  </si>
  <si>
    <t>Management charges</t>
  </si>
  <si>
    <t>Subscription</t>
  </si>
  <si>
    <t>Accountancy</t>
  </si>
  <si>
    <t>Tools &amp; Materials</t>
  </si>
  <si>
    <t>Use of home for business</t>
  </si>
  <si>
    <t>Sundry Expenses</t>
  </si>
  <si>
    <t>Bad Debts</t>
  </si>
  <si>
    <t>Establishment</t>
  </si>
  <si>
    <t>Rent</t>
  </si>
  <si>
    <t>Rates</t>
  </si>
  <si>
    <t>Water</t>
  </si>
  <si>
    <t>Light &amp; Heat</t>
  </si>
  <si>
    <t>Insurance</t>
  </si>
  <si>
    <t>Equipment Hire</t>
  </si>
  <si>
    <t>Financial</t>
  </si>
  <si>
    <t>Bank Charges</t>
  </si>
  <si>
    <t>Bank Interest</t>
  </si>
  <si>
    <t>Credit Card</t>
  </si>
  <si>
    <t>Depreciation</t>
  </si>
  <si>
    <t>Fixture &amp; Fittings</t>
  </si>
  <si>
    <t>Motor Vehicle</t>
  </si>
  <si>
    <t>Other Income</t>
  </si>
  <si>
    <t>Interest Received</t>
  </si>
  <si>
    <t>Commission</t>
  </si>
  <si>
    <t>Profit on disposal of Assets</t>
  </si>
  <si>
    <t>Drawings</t>
  </si>
  <si>
    <t>Savings</t>
  </si>
  <si>
    <t>Household Expenditure</t>
  </si>
  <si>
    <t>Mortgage</t>
  </si>
  <si>
    <t>Personal Drawings</t>
  </si>
  <si>
    <t>Other</t>
  </si>
  <si>
    <t>GP</t>
  </si>
  <si>
    <t>COS</t>
  </si>
  <si>
    <t>SALE YEARLY</t>
  </si>
  <si>
    <t>WEEKLY</t>
  </si>
  <si>
    <t>COST OF SALES</t>
  </si>
  <si>
    <t>Gross Profit</t>
  </si>
  <si>
    <t xml:space="preserve">Mark Up </t>
  </si>
  <si>
    <t>LESS:  OVERHEADS</t>
  </si>
  <si>
    <t>Administration:</t>
  </si>
  <si>
    <t>Distribution:</t>
  </si>
  <si>
    <t>Financial:</t>
  </si>
  <si>
    <t>Depreciation:</t>
  </si>
  <si>
    <t>NET PROFIT/(LOSS) FOR THE PERIOD</t>
  </si>
  <si>
    <t>Net Profit Margin</t>
  </si>
  <si>
    <t>Breakeven - Sale Required to Cover all Business Costs</t>
  </si>
  <si>
    <t>20%</t>
  </si>
  <si>
    <t>Sales Required to meet Drawing demands</t>
  </si>
  <si>
    <t>Cash Surplus/Deficit after Drawings</t>
  </si>
  <si>
    <t xml:space="preserve">To view Projected sales to meet Gross Profit Margin Percentage Demand 'Y', To view Projected Sales required to meet Drawing Demands select 'N',  </t>
  </si>
  <si>
    <t>Y</t>
  </si>
  <si>
    <t>N</t>
  </si>
  <si>
    <r>
      <t>Less:</t>
    </r>
    <r>
      <rPr>
        <sz val="10"/>
        <rFont val="Arial"/>
        <family val="2"/>
      </rPr>
      <t xml:space="preserve">  </t>
    </r>
  </si>
  <si>
    <r>
      <t xml:space="preserve">Add: </t>
    </r>
    <r>
      <rPr>
        <sz val="10"/>
        <rFont val="Arial"/>
        <family val="2"/>
      </rPr>
      <t xml:space="preserve"> </t>
    </r>
  </si>
  <si>
    <t>Company: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</si>
</sst>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  <numFmt numFmtId="200" formatCode="_-* #,##0.0_-;\-* #,##0.0_-;_-* &quot;-&quot;?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24">
    <xf numFmtId="38" fontId="0" fillId="0" borderId="0" xfId="0" applyAlignment="1">
      <alignment/>
    </xf>
    <xf numFmtId="38" fontId="18" fillId="0" borderId="0" xfId="0" applyFont="1" applyAlignment="1">
      <alignment/>
    </xf>
    <xf numFmtId="49" fontId="19" fillId="0" borderId="10" xfId="0" applyNumberFormat="1" applyFont="1" applyBorder="1" applyAlignment="1" applyProtection="1">
      <alignment horizontal="center"/>
      <protection locked="0"/>
    </xf>
    <xf numFmtId="37" fontId="0" fillId="0" borderId="0" xfId="0" applyNumberFormat="1" applyFill="1" applyAlignment="1" applyProtection="1">
      <alignment/>
      <protection/>
    </xf>
    <xf numFmtId="179" fontId="19" fillId="0" borderId="10" xfId="0" applyNumberFormat="1" applyFont="1" applyFill="1" applyBorder="1" applyAlignment="1" applyProtection="1">
      <alignment horizontal="center"/>
      <protection locked="0"/>
    </xf>
    <xf numFmtId="38" fontId="19" fillId="0" borderId="11" xfId="0" applyFont="1" applyBorder="1" applyAlignment="1" applyProtection="1">
      <alignment horizontal="center"/>
      <protection locked="0"/>
    </xf>
    <xf numFmtId="38" fontId="19" fillId="0" borderId="11" xfId="0" applyFont="1" applyFill="1" applyBorder="1" applyAlignment="1" applyProtection="1">
      <alignment horizontal="center"/>
      <protection locked="0"/>
    </xf>
    <xf numFmtId="179" fontId="19" fillId="0" borderId="11" xfId="0" applyNumberFormat="1" applyFont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/>
    </xf>
    <xf numFmtId="38" fontId="0" fillId="0" borderId="0" xfId="0" applyFill="1" applyAlignment="1">
      <alignment/>
    </xf>
    <xf numFmtId="38" fontId="0" fillId="0" borderId="0" xfId="0" applyFont="1" applyAlignment="1">
      <alignment/>
    </xf>
    <xf numFmtId="38" fontId="0" fillId="0" borderId="0" xfId="0" applyAlignment="1">
      <alignment horizontal="right"/>
    </xf>
    <xf numFmtId="38" fontId="18" fillId="0" borderId="12" xfId="0" applyFont="1" applyBorder="1" applyAlignment="1">
      <alignment/>
    </xf>
    <xf numFmtId="38" fontId="0" fillId="0" borderId="13" xfId="0" applyBorder="1" applyAlignment="1">
      <alignment/>
    </xf>
    <xf numFmtId="38" fontId="0" fillId="0" borderId="14" xfId="0" applyBorder="1" applyAlignment="1">
      <alignment/>
    </xf>
    <xf numFmtId="38" fontId="18" fillId="0" borderId="15" xfId="0" applyFont="1" applyBorder="1" applyAlignment="1">
      <alignment horizontal="center"/>
    </xf>
    <xf numFmtId="38" fontId="20" fillId="0" borderId="0" xfId="0" applyFont="1" applyFill="1" applyBorder="1" applyAlignment="1">
      <alignment horizontal="center"/>
    </xf>
    <xf numFmtId="38" fontId="18" fillId="0" borderId="12" xfId="0" applyFont="1" applyBorder="1" applyAlignment="1">
      <alignment horizontal="left"/>
    </xf>
    <xf numFmtId="38" fontId="0" fillId="0" borderId="14" xfId="0" applyFill="1" applyBorder="1" applyAlignment="1">
      <alignment/>
    </xf>
    <xf numFmtId="10" fontId="21" fillId="0" borderId="15" xfId="0" applyNumberFormat="1" applyFont="1" applyBorder="1" applyAlignment="1">
      <alignment horizontal="right"/>
    </xf>
    <xf numFmtId="38" fontId="0" fillId="0" borderId="16" xfId="0" applyFont="1" applyBorder="1" applyAlignment="1">
      <alignment/>
    </xf>
    <xf numFmtId="38" fontId="0" fillId="0" borderId="17" xfId="0" applyBorder="1" applyAlignment="1">
      <alignment/>
    </xf>
    <xf numFmtId="38" fontId="0" fillId="0" borderId="17" xfId="0" applyFont="1" applyBorder="1" applyAlignment="1">
      <alignment/>
    </xf>
    <xf numFmtId="41" fontId="0" fillId="0" borderId="17" xfId="0" applyNumberFormat="1" applyFont="1" applyBorder="1" applyAlignment="1">
      <alignment/>
    </xf>
    <xf numFmtId="41" fontId="0" fillId="0" borderId="18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38" fontId="0" fillId="0" borderId="0" xfId="0" applyBorder="1" applyAlignment="1">
      <alignment/>
    </xf>
    <xf numFmtId="38" fontId="0" fillId="0" borderId="0" xfId="0" applyFont="1" applyFill="1" applyBorder="1" applyAlignment="1">
      <alignment/>
    </xf>
    <xf numFmtId="41" fontId="0" fillId="0" borderId="0" xfId="0" applyNumberFormat="1" applyFont="1" applyAlignment="1">
      <alignment/>
    </xf>
    <xf numFmtId="38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8" fontId="18" fillId="0" borderId="19" xfId="0" applyFont="1" applyFill="1" applyBorder="1" applyAlignment="1">
      <alignment/>
    </xf>
    <xf numFmtId="38" fontId="0" fillId="0" borderId="20" xfId="0" applyFont="1" applyFill="1" applyBorder="1" applyAlignment="1">
      <alignment/>
    </xf>
    <xf numFmtId="38" fontId="0" fillId="0" borderId="21" xfId="0" applyBorder="1" applyAlignment="1">
      <alignment/>
    </xf>
    <xf numFmtId="9" fontId="0" fillId="0" borderId="22" xfId="0" applyNumberFormat="1" applyFont="1" applyBorder="1" applyAlignment="1">
      <alignment horizontal="right"/>
    </xf>
    <xf numFmtId="10" fontId="0" fillId="0" borderId="21" xfId="0" applyNumberFormat="1" applyFont="1" applyBorder="1" applyAlignment="1">
      <alignment/>
    </xf>
    <xf numFmtId="38" fontId="20" fillId="0" borderId="13" xfId="0" applyFont="1" applyBorder="1" applyAlignment="1">
      <alignment/>
    </xf>
    <xf numFmtId="38" fontId="0" fillId="0" borderId="13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18" fillId="0" borderId="15" xfId="0" applyNumberFormat="1" applyFont="1" applyBorder="1" applyAlignment="1">
      <alignment horizontal="center"/>
    </xf>
    <xf numFmtId="38" fontId="18" fillId="0" borderId="23" xfId="0" applyFont="1" applyFill="1" applyBorder="1" applyAlignment="1">
      <alignment/>
    </xf>
    <xf numFmtId="38" fontId="0" fillId="0" borderId="0" xfId="0" applyFill="1" applyBorder="1" applyAlignment="1">
      <alignment/>
    </xf>
    <xf numFmtId="38" fontId="0" fillId="0" borderId="24" xfId="0" applyBorder="1" applyAlignment="1">
      <alignment/>
    </xf>
    <xf numFmtId="9" fontId="0" fillId="0" borderId="25" xfId="0" applyNumberFormat="1" applyBorder="1" applyAlignment="1">
      <alignment/>
    </xf>
    <xf numFmtId="10" fontId="0" fillId="0" borderId="24" xfId="0" applyNumberFormat="1" applyFont="1" applyBorder="1" applyAlignment="1">
      <alignment/>
    </xf>
    <xf numFmtId="38" fontId="0" fillId="0" borderId="19" xfId="0" applyFont="1" applyBorder="1" applyAlignment="1">
      <alignment/>
    </xf>
    <xf numFmtId="38" fontId="0" fillId="0" borderId="20" xfId="0" applyBorder="1" applyAlignment="1">
      <alignment/>
    </xf>
    <xf numFmtId="41" fontId="0" fillId="0" borderId="20" xfId="0" applyNumberFormat="1" applyFont="1" applyBorder="1" applyAlignment="1">
      <alignment/>
    </xf>
    <xf numFmtId="41" fontId="0" fillId="0" borderId="22" xfId="0" applyNumberFormat="1" applyFont="1" applyBorder="1" applyAlignment="1">
      <alignment horizontal="right"/>
    </xf>
    <xf numFmtId="38" fontId="18" fillId="0" borderId="23" xfId="0" applyFont="1" applyBorder="1" applyAlignment="1">
      <alignment/>
    </xf>
    <xf numFmtId="38" fontId="0" fillId="0" borderId="18" xfId="0" applyBorder="1" applyAlignment="1">
      <alignment horizontal="right"/>
    </xf>
    <xf numFmtId="10" fontId="0" fillId="0" borderId="26" xfId="0" applyNumberFormat="1" applyBorder="1" applyAlignment="1">
      <alignment/>
    </xf>
    <xf numFmtId="38" fontId="0" fillId="0" borderId="23" xfId="0" applyFont="1" applyBorder="1" applyAlignment="1">
      <alignment/>
    </xf>
    <xf numFmtId="41" fontId="0" fillId="0" borderId="25" xfId="0" applyNumberFormat="1" applyFont="1" applyBorder="1" applyAlignment="1">
      <alignment horizontal="right"/>
    </xf>
    <xf numFmtId="38" fontId="0" fillId="0" borderId="13" xfId="0" applyFont="1" applyFill="1" applyBorder="1" applyAlignment="1">
      <alignment/>
    </xf>
    <xf numFmtId="9" fontId="0" fillId="0" borderId="14" xfId="0" applyNumberFormat="1" applyFont="1" applyBorder="1" applyAlignment="1">
      <alignment horizontal="right"/>
    </xf>
    <xf numFmtId="41" fontId="0" fillId="0" borderId="15" xfId="0" applyNumberFormat="1" applyFont="1" applyBorder="1" applyAlignment="1">
      <alignment horizontal="right"/>
    </xf>
    <xf numFmtId="38" fontId="18" fillId="0" borderId="13" xfId="0" applyFont="1" applyBorder="1" applyAlignment="1">
      <alignment/>
    </xf>
    <xf numFmtId="41" fontId="0" fillId="0" borderId="14" xfId="0" applyNumberFormat="1" applyFont="1" applyBorder="1" applyAlignment="1">
      <alignment/>
    </xf>
    <xf numFmtId="38" fontId="22" fillId="0" borderId="13" xfId="0" applyFont="1" applyBorder="1" applyAlignment="1">
      <alignment/>
    </xf>
    <xf numFmtId="41" fontId="0" fillId="0" borderId="21" xfId="0" applyNumberFormat="1" applyFont="1" applyBorder="1" applyAlignment="1">
      <alignment/>
    </xf>
    <xf numFmtId="1" fontId="0" fillId="0" borderId="25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 horizontal="right"/>
    </xf>
    <xf numFmtId="41" fontId="0" fillId="0" borderId="24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1" fontId="0" fillId="0" borderId="18" xfId="0" applyNumberFormat="1" applyFont="1" applyFill="1" applyBorder="1" applyAlignment="1">
      <alignment/>
    </xf>
    <xf numFmtId="38" fontId="0" fillId="0" borderId="23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/>
    </xf>
    <xf numFmtId="38" fontId="0" fillId="0" borderId="16" xfId="0" applyFont="1" applyFill="1" applyBorder="1" applyAlignment="1">
      <alignment/>
    </xf>
    <xf numFmtId="38" fontId="0" fillId="0" borderId="17" xfId="0" applyFill="1" applyBorder="1" applyAlignment="1">
      <alignment/>
    </xf>
    <xf numFmtId="38" fontId="0" fillId="0" borderId="26" xfId="0" applyBorder="1" applyAlignment="1">
      <alignment/>
    </xf>
    <xf numFmtId="38" fontId="0" fillId="0" borderId="18" xfId="0" applyBorder="1" applyAlignment="1">
      <alignment/>
    </xf>
    <xf numFmtId="38" fontId="22" fillId="0" borderId="17" xfId="0" applyFont="1" applyBorder="1" applyAlignment="1">
      <alignment/>
    </xf>
    <xf numFmtId="41" fontId="0" fillId="0" borderId="18" xfId="0" applyNumberFormat="1" applyFont="1" applyFill="1" applyBorder="1" applyAlignment="1">
      <alignment horizontal="right"/>
    </xf>
    <xf numFmtId="38" fontId="18" fillId="0" borderId="0" xfId="0" applyFont="1" applyBorder="1" applyAlignment="1">
      <alignment/>
    </xf>
    <xf numFmtId="38" fontId="22" fillId="0" borderId="0" xfId="0" applyFont="1" applyBorder="1" applyAlignment="1">
      <alignment/>
    </xf>
    <xf numFmtId="38" fontId="18" fillId="0" borderId="16" xfId="0" applyFont="1" applyBorder="1" applyAlignment="1">
      <alignment/>
    </xf>
    <xf numFmtId="38" fontId="22" fillId="0" borderId="0" xfId="0" applyFont="1" applyAlignment="1">
      <alignment/>
    </xf>
    <xf numFmtId="38" fontId="0" fillId="0" borderId="0" xfId="0" applyBorder="1" applyAlignment="1">
      <alignment horizontal="right"/>
    </xf>
    <xf numFmtId="38" fontId="0" fillId="0" borderId="23" xfId="0" applyFont="1" applyBorder="1" applyAlignment="1">
      <alignment horizontal="left"/>
    </xf>
    <xf numFmtId="38" fontId="0" fillId="0" borderId="0" xfId="0" applyFont="1" applyBorder="1" applyAlignment="1">
      <alignment horizontal="left"/>
    </xf>
    <xf numFmtId="38" fontId="0" fillId="0" borderId="17" xfId="0" applyFont="1" applyBorder="1" applyAlignment="1">
      <alignment horizontal="left"/>
    </xf>
    <xf numFmtId="176" fontId="0" fillId="0" borderId="0" xfId="0" applyNumberFormat="1" applyFont="1" applyBorder="1" applyAlignment="1">
      <alignment/>
    </xf>
    <xf numFmtId="38" fontId="0" fillId="0" borderId="23" xfId="0" applyBorder="1" applyAlignment="1">
      <alignment/>
    </xf>
    <xf numFmtId="38" fontId="0" fillId="0" borderId="24" xfId="0" applyBorder="1" applyAlignment="1">
      <alignment horizontal="right"/>
    </xf>
    <xf numFmtId="38" fontId="0" fillId="0" borderId="26" xfId="0" applyBorder="1" applyAlignment="1">
      <alignment horizontal="right"/>
    </xf>
    <xf numFmtId="49" fontId="19" fillId="0" borderId="10" xfId="0" applyNumberFormat="1" applyFont="1" applyBorder="1" applyAlignment="1" applyProtection="1">
      <alignment horizontal="center"/>
      <protection/>
    </xf>
    <xf numFmtId="38" fontId="17" fillId="0" borderId="10" xfId="0" applyFont="1" applyBorder="1" applyAlignment="1" applyProtection="1">
      <alignment/>
      <protection locked="0"/>
    </xf>
    <xf numFmtId="179" fontId="19" fillId="0" borderId="10" xfId="0" applyNumberFormat="1" applyFont="1" applyFill="1" applyBorder="1" applyAlignment="1" applyProtection="1">
      <alignment horizontal="center" wrapText="1"/>
      <protection/>
    </xf>
    <xf numFmtId="38" fontId="19" fillId="0" borderId="11" xfId="0" applyFont="1" applyBorder="1" applyAlignment="1" applyProtection="1">
      <alignment horizontal="center"/>
      <protection/>
    </xf>
    <xf numFmtId="38" fontId="19" fillId="0" borderId="11" xfId="0" applyFont="1" applyFill="1" applyBorder="1" applyAlignment="1" applyProtection="1">
      <alignment horizontal="center" wrapText="1"/>
      <protection/>
    </xf>
    <xf numFmtId="179" fontId="19" fillId="0" borderId="11" xfId="0" applyNumberFormat="1" applyFont="1" applyBorder="1" applyAlignment="1" applyProtection="1">
      <alignment horizontal="center"/>
      <protection/>
    </xf>
    <xf numFmtId="9" fontId="18" fillId="0" borderId="0" xfId="0" applyNumberFormat="1" applyFont="1" applyAlignment="1">
      <alignment/>
    </xf>
    <xf numFmtId="38" fontId="20" fillId="0" borderId="17" xfId="0" applyFont="1" applyBorder="1" applyAlignment="1">
      <alignment horizontal="center"/>
    </xf>
    <xf numFmtId="38" fontId="20" fillId="18" borderId="17" xfId="0" applyFont="1" applyFill="1" applyBorder="1" applyAlignment="1">
      <alignment horizontal="center"/>
    </xf>
    <xf numFmtId="38" fontId="0" fillId="18" borderId="17" xfId="0" applyFill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18" borderId="0" xfId="0" applyNumberFormat="1" applyFont="1" applyFill="1" applyAlignment="1">
      <alignment horizontal="right"/>
    </xf>
    <xf numFmtId="38" fontId="0" fillId="18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8" fontId="20" fillId="0" borderId="0" xfId="0" applyFont="1" applyAlignment="1">
      <alignment/>
    </xf>
    <xf numFmtId="41" fontId="0" fillId="0" borderId="10" xfId="0" applyNumberFormat="1" applyFont="1" applyBorder="1" applyAlignment="1">
      <alignment horizontal="right"/>
    </xf>
    <xf numFmtId="41" fontId="0" fillId="18" borderId="0" xfId="0" applyNumberFormat="1" applyFont="1" applyFill="1" applyBorder="1" applyAlignment="1">
      <alignment horizontal="right"/>
    </xf>
    <xf numFmtId="41" fontId="18" fillId="0" borderId="0" xfId="0" applyNumberFormat="1" applyFont="1" applyAlignment="1">
      <alignment horizontal="right"/>
    </xf>
    <xf numFmtId="9" fontId="0" fillId="0" borderId="0" xfId="0" applyNumberFormat="1" applyFont="1" applyBorder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10" xfId="0" applyNumberFormat="1" applyFont="1" applyFill="1" applyBorder="1" applyAlignment="1">
      <alignment horizontal="right"/>
    </xf>
    <xf numFmtId="176" fontId="18" fillId="0" borderId="27" xfId="0" applyNumberFormat="1" applyFont="1" applyBorder="1" applyAlignment="1">
      <alignment horizontal="right"/>
    </xf>
    <xf numFmtId="9" fontId="18" fillId="0" borderId="0" xfId="0" applyNumberFormat="1" applyFont="1" applyAlignment="1">
      <alignment horizontal="right"/>
    </xf>
    <xf numFmtId="38" fontId="0" fillId="0" borderId="0" xfId="0" applyFont="1" applyAlignment="1">
      <alignment horizontal="left"/>
    </xf>
    <xf numFmtId="38" fontId="18" fillId="0" borderId="27" xfId="0" applyFont="1" applyBorder="1" applyAlignment="1">
      <alignment horizontal="right"/>
    </xf>
    <xf numFmtId="38" fontId="23" fillId="0" borderId="0" xfId="0" applyFont="1" applyFill="1" applyBorder="1" applyAlignment="1">
      <alignment/>
    </xf>
    <xf numFmtId="38" fontId="0" fillId="0" borderId="10" xfId="0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8" fontId="19" fillId="0" borderId="0" xfId="0" applyFont="1" applyAlignment="1">
      <alignment horizontal="center" vertical="center" wrapText="1"/>
    </xf>
    <xf numFmtId="38" fontId="18" fillId="0" borderId="0" xfId="0" applyFont="1" applyAlignment="1" applyProtection="1">
      <alignment horizontal="center" vertical="center"/>
      <protection locked="0"/>
    </xf>
    <xf numFmtId="38" fontId="0" fillId="0" borderId="0" xfId="0" applyAlignment="1">
      <alignment horizontal="center" vertical="center"/>
    </xf>
    <xf numFmtId="38" fontId="18" fillId="0" borderId="0" xfId="0" applyFont="1" applyAlignment="1">
      <alignment horizontal="center" vertical="center"/>
    </xf>
    <xf numFmtId="1" fontId="0" fillId="0" borderId="27" xfId="0" applyNumberFormat="1" applyFont="1" applyFill="1" applyBorder="1" applyAlignment="1">
      <alignment horizontal="right"/>
    </xf>
    <xf numFmtId="38" fontId="23" fillId="0" borderId="0" xfId="0" applyFont="1" applyAlignment="1">
      <alignment/>
    </xf>
    <xf numFmtId="10" fontId="0" fillId="0" borderId="0" xfId="0" applyNumberForma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%20for%20our%20Cli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\Desktop\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 Calculation"/>
      <sheetName val="Weighted Average Gross Profit"/>
      <sheetName val="Personal Asset Statement"/>
      <sheetName val="VAT Calculator"/>
      <sheetName val="Loan Calculator"/>
      <sheetName val="CGT"/>
      <sheetName val="Rent"/>
      <sheetName val="Builders"/>
      <sheetName val="Taxi Driver"/>
      <sheetName val="Variables"/>
    </sheetNames>
    <definedNames>
      <definedName name="Last_Row" sheetId="4" refersTo="#REF!"/>
    </definedNames>
    <sheetDataSet>
      <sheetData sheetId="4">
        <row r="8">
          <cell r="U8">
            <v>19902.365192903144</v>
          </cell>
        </row>
        <row r="9">
          <cell r="U9">
            <v>19803.916762413814</v>
          </cell>
        </row>
        <row r="10">
          <cell r="U10">
            <v>19704.64792833707</v>
          </cell>
        </row>
        <row r="11">
          <cell r="U11">
            <v>19604.551853976358</v>
          </cell>
        </row>
        <row r="12">
          <cell r="D12" t="str">
            <v>Enter Details</v>
          </cell>
          <cell r="U12">
            <v>19503.621645662635</v>
          </cell>
        </row>
        <row r="13">
          <cell r="U13">
            <v>19401.850352279635</v>
          </cell>
        </row>
        <row r="14">
          <cell r="U14">
            <v>19299.230964785107</v>
          </cell>
        </row>
        <row r="15">
          <cell r="D15" t="str">
            <v>Loan amount</v>
          </cell>
          <cell r="H15">
            <v>20000</v>
          </cell>
          <cell r="U15">
            <v>19195.756415728127</v>
          </cell>
        </row>
        <row r="16">
          <cell r="U16">
            <v>19091.419578762336</v>
          </cell>
        </row>
        <row r="17">
          <cell r="D17" t="str">
            <v>Annual interest rate</v>
          </cell>
          <cell r="H17">
            <v>0.1</v>
          </cell>
          <cell r="U17">
            <v>18986.213268155163</v>
          </cell>
        </row>
        <row r="18">
          <cell r="U18">
            <v>18880.13023829293</v>
          </cell>
        </row>
        <row r="19">
          <cell r="D19" t="str">
            <v>Loan period in years</v>
          </cell>
          <cell r="H19">
            <v>10</v>
          </cell>
          <cell r="U19">
            <v>18773.16318318185</v>
          </cell>
        </row>
        <row r="20">
          <cell r="U20">
            <v>18665.30473594484</v>
          </cell>
        </row>
        <row r="21">
          <cell r="D21" t="str">
            <v>Start date of loan</v>
          </cell>
          <cell r="H21">
            <v>40179</v>
          </cell>
          <cell r="U21">
            <v>18556.547468314187</v>
          </cell>
        </row>
        <row r="22">
          <cell r="U22">
            <v>18446.88389011995</v>
          </cell>
        </row>
        <row r="23">
          <cell r="D23" t="str">
            <v>Optional extra payments</v>
          </cell>
          <cell r="H23">
            <v>0</v>
          </cell>
          <cell r="U23">
            <v>18336.306448774092</v>
          </cell>
        </row>
        <row r="24">
          <cell r="U24">
            <v>18224.807528750353</v>
          </cell>
        </row>
        <row r="25">
          <cell r="U25">
            <v>18112.379451059747</v>
          </cell>
        </row>
        <row r="26">
          <cell r="U26">
            <v>17999.01447272172</v>
          </cell>
        </row>
        <row r="27">
          <cell r="C27" t="str">
            <v>Instructions</v>
          </cell>
          <cell r="U27">
            <v>17884.704786230875</v>
          </cell>
        </row>
        <row r="28">
          <cell r="C28" t="str">
            <v>Must be between 1 and 30 years.</v>
          </cell>
          <cell r="U28">
            <v>17769.442519019274</v>
          </cell>
        </row>
        <row r="29">
          <cell r="C29" t="str">
            <v>If your extra payments vary, enter them in the table below.</v>
          </cell>
          <cell r="U29">
            <v>17653.219732914244</v>
          </cell>
        </row>
        <row r="30">
          <cell r="U30">
            <v>17536.028423591673</v>
          </cell>
        </row>
        <row r="31">
          <cell r="U31">
            <v>17417.860520024748</v>
          </cell>
        </row>
        <row r="32">
          <cell r="D32" t="str">
            <v>Results</v>
          </cell>
          <cell r="U32">
            <v>17298.707883928095</v>
          </cell>
        </row>
        <row r="33">
          <cell r="U33">
            <v>17178.562309197307</v>
          </cell>
        </row>
        <row r="34">
          <cell r="U34">
            <v>17057.41552134376</v>
          </cell>
        </row>
        <row r="35">
          <cell r="D35" t="str">
            <v>Scheduled monthly payment</v>
          </cell>
          <cell r="H35">
            <v>264.30147376352403</v>
          </cell>
          <cell r="U35">
            <v>16935.259176924767</v>
          </cell>
        </row>
        <row r="36">
          <cell r="U36">
            <v>16812.08486296895</v>
          </cell>
        </row>
        <row r="37">
          <cell r="D37" t="str">
            <v>Scheduled number of payments</v>
          </cell>
          <cell r="H37">
            <v>120</v>
          </cell>
          <cell r="U37">
            <v>16687.884096396832</v>
          </cell>
        </row>
        <row r="38">
          <cell r="U38">
            <v>16562.648323436617</v>
          </cell>
        </row>
        <row r="39">
          <cell r="D39" t="str">
            <v>Actual number of payments</v>
          </cell>
          <cell r="H39">
            <v>120</v>
          </cell>
          <cell r="U39">
            <v>16436.368919035063</v>
          </cell>
        </row>
        <row r="40">
          <cell r="U40">
            <v>16309.037186263498</v>
          </cell>
        </row>
        <row r="41">
          <cell r="D41" t="str">
            <v>Total of early payments</v>
          </cell>
          <cell r="H41">
            <v>0</v>
          </cell>
          <cell r="U41">
            <v>16180.644355718838</v>
          </cell>
        </row>
        <row r="42">
          <cell r="U42">
            <v>16051.181584919637</v>
          </cell>
        </row>
        <row r="43">
          <cell r="D43" t="str">
            <v>Total interest</v>
          </cell>
          <cell r="H43">
            <v>11716.176851622737</v>
          </cell>
          <cell r="U43">
            <v>15920.63995769711</v>
          </cell>
        </row>
        <row r="44">
          <cell r="U44">
            <v>15789.010483581063</v>
          </cell>
        </row>
        <row r="45">
          <cell r="U45">
            <v>15656.284097180715</v>
          </cell>
        </row>
        <row r="46">
          <cell r="U46">
            <v>15522.451657560363</v>
          </cell>
        </row>
        <row r="47">
          <cell r="U47">
            <v>15387.503947609843</v>
          </cell>
        </row>
        <row r="48">
          <cell r="U48">
            <v>15251.431673409734</v>
          </cell>
        </row>
        <row r="49">
          <cell r="U49">
            <v>15114.22546359129</v>
          </cell>
        </row>
        <row r="50">
          <cell r="U50">
            <v>14975.875868691028</v>
          </cell>
        </row>
        <row r="51">
          <cell r="U51">
            <v>14836.373360499929</v>
          </cell>
        </row>
        <row r="52">
          <cell r="U52">
            <v>14695.708331407237</v>
          </cell>
        </row>
        <row r="53">
          <cell r="U53">
            <v>14553.871093738773</v>
          </cell>
        </row>
        <row r="54">
          <cell r="U54">
            <v>14410.85187908974</v>
          </cell>
        </row>
        <row r="55">
          <cell r="U55">
            <v>14266.640837651963</v>
          </cell>
        </row>
        <row r="56">
          <cell r="U56">
            <v>14121.228037535539</v>
          </cell>
        </row>
        <row r="57">
          <cell r="U57">
            <v>13974.60346408481</v>
          </cell>
        </row>
        <row r="58">
          <cell r="U58">
            <v>13826.757019188659</v>
          </cell>
        </row>
        <row r="59">
          <cell r="U59">
            <v>13677.678520585041</v>
          </cell>
        </row>
        <row r="60">
          <cell r="U60">
            <v>13527.357701159726</v>
          </cell>
        </row>
        <row r="61">
          <cell r="U61">
            <v>13375.7842082392</v>
          </cell>
        </row>
        <row r="62">
          <cell r="U62">
            <v>13222.94760287767</v>
          </cell>
        </row>
        <row r="63">
          <cell r="U63">
            <v>13068.837359138126</v>
          </cell>
        </row>
        <row r="64">
          <cell r="U64">
            <v>12913.44286336742</v>
          </cell>
        </row>
        <row r="65">
          <cell r="U65">
            <v>12756.75341346529</v>
          </cell>
        </row>
        <row r="66">
          <cell r="U66">
            <v>12598.75821814731</v>
          </cell>
        </row>
        <row r="67">
          <cell r="U67">
            <v>12439.44639620168</v>
          </cell>
        </row>
        <row r="68">
          <cell r="U68">
            <v>12278.806975739837</v>
          </cell>
        </row>
        <row r="69">
          <cell r="U69">
            <v>12116.828893440812</v>
          </cell>
        </row>
        <row r="70">
          <cell r="U70">
            <v>11953.500993789296</v>
          </cell>
        </row>
        <row r="71">
          <cell r="U71">
            <v>11788.81202830735</v>
          </cell>
        </row>
        <row r="72">
          <cell r="U72">
            <v>11622.75065477972</v>
          </cell>
        </row>
        <row r="73">
          <cell r="U73">
            <v>11455.305436472694</v>
          </cell>
        </row>
        <row r="74">
          <cell r="U74">
            <v>11286.464841346442</v>
          </cell>
        </row>
        <row r="75">
          <cell r="U75">
            <v>11116.217241260805</v>
          </cell>
        </row>
        <row r="76">
          <cell r="U76">
            <v>10944.550911174454</v>
          </cell>
        </row>
        <row r="77">
          <cell r="U77">
            <v>10771.454028337384</v>
          </cell>
        </row>
        <row r="78">
          <cell r="U78">
            <v>10596.914671476672</v>
          </cell>
        </row>
        <row r="79">
          <cell r="U79">
            <v>10420.920819975454</v>
          </cell>
        </row>
        <row r="80">
          <cell r="U80">
            <v>10243.460353045059</v>
          </cell>
        </row>
        <row r="81">
          <cell r="U81">
            <v>10064.521048890243</v>
          </cell>
        </row>
        <row r="82">
          <cell r="U82">
            <v>9884.090583867472</v>
          </cell>
        </row>
        <row r="83">
          <cell r="U83">
            <v>9702.156531636176</v>
          </cell>
        </row>
        <row r="84">
          <cell r="U84">
            <v>9518.706362302953</v>
          </cell>
        </row>
        <row r="85">
          <cell r="U85">
            <v>9333.727441558622</v>
          </cell>
        </row>
        <row r="86">
          <cell r="U86">
            <v>9147.207029808085</v>
          </cell>
        </row>
        <row r="87">
          <cell r="U87">
            <v>8959.132281292961</v>
          </cell>
        </row>
        <row r="88">
          <cell r="U88">
            <v>8769.49024320688</v>
          </cell>
        </row>
        <row r="89">
          <cell r="U89">
            <v>8578.267854803413</v>
          </cell>
        </row>
        <row r="90">
          <cell r="U90">
            <v>8385.451946496583</v>
          </cell>
        </row>
        <row r="91">
          <cell r="U91">
            <v>8191.0292389538645</v>
          </cell>
        </row>
        <row r="92">
          <cell r="U92">
            <v>7994.986342181623</v>
          </cell>
        </row>
        <row r="93">
          <cell r="U93">
            <v>7797.309754602946</v>
          </cell>
        </row>
        <row r="94">
          <cell r="U94">
            <v>7597.98586212778</v>
          </cell>
        </row>
        <row r="95">
          <cell r="U95">
            <v>7397.000937215321</v>
          </cell>
        </row>
        <row r="96">
          <cell r="U96">
            <v>7194.341137928591</v>
          </cell>
        </row>
        <row r="97">
          <cell r="U97">
            <v>6989.992506981138</v>
          </cell>
        </row>
        <row r="98">
          <cell r="U98">
            <v>6783.94097077579</v>
          </cell>
        </row>
        <row r="99">
          <cell r="U99">
            <v>6576.172338435398</v>
          </cell>
        </row>
        <row r="100">
          <cell r="U100">
            <v>6366.672300825502</v>
          </cell>
        </row>
        <row r="101">
          <cell r="U101">
            <v>6155.426429568857</v>
          </cell>
        </row>
        <row r="102">
          <cell r="U102">
            <v>5942.420176051741</v>
          </cell>
        </row>
        <row r="103">
          <cell r="U103">
            <v>5727.638870421982</v>
          </cell>
        </row>
        <row r="104">
          <cell r="U104">
            <v>5511.067720578641</v>
          </cell>
        </row>
        <row r="105">
          <cell r="U105">
            <v>5292.691811153272</v>
          </cell>
        </row>
        <row r="106">
          <cell r="U106">
            <v>5072.496102482693</v>
          </cell>
        </row>
        <row r="107">
          <cell r="U107">
            <v>4850.465429573191</v>
          </cell>
        </row>
        <row r="108">
          <cell r="U108">
            <v>4626.58450105611</v>
          </cell>
        </row>
        <row r="109">
          <cell r="U109">
            <v>4400.83789813472</v>
          </cell>
        </row>
        <row r="110">
          <cell r="U110">
            <v>4173.210073522318</v>
          </cell>
        </row>
        <row r="111">
          <cell r="U111">
            <v>3943.6853503714806</v>
          </cell>
        </row>
        <row r="112">
          <cell r="U112">
            <v>3712.2479211943855</v>
          </cell>
        </row>
        <row r="113">
          <cell r="U113">
            <v>3478.881846774148</v>
          </cell>
        </row>
        <row r="114">
          <cell r="U114">
            <v>3243.571055067075</v>
          </cell>
        </row>
        <row r="115">
          <cell r="U115">
            <v>3006.2993400957766</v>
          </cell>
        </row>
        <row r="116">
          <cell r="U116">
            <v>2767.050360833051</v>
          </cell>
        </row>
        <row r="117">
          <cell r="U117">
            <v>2525.807640076469</v>
          </cell>
        </row>
        <row r="118">
          <cell r="U118">
            <v>2282.554563313582</v>
          </cell>
        </row>
        <row r="119">
          <cell r="U119">
            <v>2037.2743775776712</v>
          </cell>
        </row>
        <row r="120">
          <cell r="U120">
            <v>1789.950190293961</v>
          </cell>
        </row>
        <row r="121">
          <cell r="U121">
            <v>1540.56496811622</v>
          </cell>
        </row>
        <row r="122">
          <cell r="U122">
            <v>1289.1015357536644</v>
          </cell>
        </row>
        <row r="123">
          <cell r="U123">
            <v>1035.5425747880877</v>
          </cell>
        </row>
        <row r="124">
          <cell r="U124">
            <v>779.870622481131</v>
          </cell>
        </row>
        <row r="125">
          <cell r="U125">
            <v>522.0680705716164</v>
          </cell>
        </row>
        <row r="126">
          <cell r="U126">
            <v>262.11716406285586</v>
          </cell>
        </row>
        <row r="127">
          <cell r="U127">
            <v>-1.4438228390645236E-10</v>
          </cell>
        </row>
        <row r="128">
          <cell r="U128">
            <v>-264.3014737636696</v>
          </cell>
        </row>
        <row r="129">
          <cell r="U129">
            <v>-530.8054598085575</v>
          </cell>
        </row>
        <row r="130">
          <cell r="U130">
            <v>-799.5303124038196</v>
          </cell>
        </row>
        <row r="131">
          <cell r="U131">
            <v>-1070.494538770709</v>
          </cell>
        </row>
        <row r="132">
          <cell r="U132">
            <v>-1343.7168003573222</v>
          </cell>
        </row>
        <row r="133">
          <cell r="U133">
            <v>-1619.215914123824</v>
          </cell>
        </row>
        <row r="134">
          <cell r="U134">
            <v>-1897.0108538383797</v>
          </cell>
        </row>
        <row r="135">
          <cell r="U135">
            <v>-2177.1207513838904</v>
          </cell>
        </row>
        <row r="136">
          <cell r="U136">
            <v>-2459.5648980756137</v>
          </cell>
        </row>
        <row r="137">
          <cell r="U137">
            <v>-2744.362745989768</v>
          </cell>
        </row>
        <row r="138">
          <cell r="U138">
            <v>-3031.5339093032067</v>
          </cell>
        </row>
        <row r="139">
          <cell r="U139">
            <v>-3321.0981656442573</v>
          </cell>
        </row>
        <row r="140">
          <cell r="U140">
            <v>-3613.075457454817</v>
          </cell>
        </row>
        <row r="141">
          <cell r="U141">
            <v>-3907.485893363798</v>
          </cell>
        </row>
        <row r="142">
          <cell r="U142">
            <v>-4204.34974957202</v>
          </cell>
        </row>
        <row r="143">
          <cell r="U143">
            <v>-4503.687471248644</v>
          </cell>
        </row>
        <row r="144">
          <cell r="U144">
            <v>-4805.51967393924</v>
          </cell>
        </row>
        <row r="145">
          <cell r="U145">
            <v>-5109.867144985591</v>
          </cell>
        </row>
        <row r="146">
          <cell r="U146">
            <v>-5416.750844957329</v>
          </cell>
        </row>
        <row r="147">
          <cell r="U147">
            <v>-5726.191909095497</v>
          </cell>
        </row>
        <row r="148">
          <cell r="U148">
            <v>-6038.211648768151</v>
          </cell>
        </row>
        <row r="149">
          <cell r="U149">
            <v>-6352.831552938076</v>
          </cell>
        </row>
        <row r="150">
          <cell r="U150">
            <v>-6670.073289642751</v>
          </cell>
        </row>
        <row r="151">
          <cell r="U151">
            <v>-6989.958707486631</v>
          </cell>
        </row>
        <row r="152">
          <cell r="U152">
            <v>-7312.509837145877</v>
          </cell>
        </row>
        <row r="153">
          <cell r="U153">
            <v>-7637.748892885616</v>
          </cell>
        </row>
        <row r="154">
          <cell r="U154">
            <v>-7965.698274089854</v>
          </cell>
        </row>
        <row r="155">
          <cell r="U155">
            <v>-8296.380566804126</v>
          </cell>
        </row>
        <row r="156">
          <cell r="U156">
            <v>-8629.818545291018</v>
          </cell>
        </row>
        <row r="157">
          <cell r="U157">
            <v>-8966.035173598635</v>
          </cell>
        </row>
        <row r="158">
          <cell r="U158">
            <v>-9305.053607142148</v>
          </cell>
        </row>
        <row r="159">
          <cell r="U159">
            <v>-9646.897194298524</v>
          </cell>
        </row>
        <row r="160">
          <cell r="U160">
            <v>-9991.589478014535</v>
          </cell>
        </row>
        <row r="161">
          <cell r="U161">
            <v>-10339.15419742818</v>
          </cell>
        </row>
        <row r="162">
          <cell r="U162">
            <v>-10689.615289503607</v>
          </cell>
        </row>
        <row r="163">
          <cell r="U163">
            <v>-11042.99689067966</v>
          </cell>
        </row>
        <row r="164">
          <cell r="U164">
            <v>-11399.323338532182</v>
          </cell>
        </row>
        <row r="165">
          <cell r="U165">
            <v>-11758.61917345014</v>
          </cell>
        </row>
        <row r="166">
          <cell r="U166">
            <v>-12120.90914032575</v>
          </cell>
        </row>
        <row r="167">
          <cell r="U167">
            <v>-12486.218190258654</v>
          </cell>
        </row>
        <row r="168">
          <cell r="U168">
            <v>-12854.571482274334</v>
          </cell>
        </row>
        <row r="169">
          <cell r="U169">
            <v>-13225.99438505681</v>
          </cell>
        </row>
        <row r="170">
          <cell r="U170">
            <v>-13600.512478695808</v>
          </cell>
        </row>
        <row r="171">
          <cell r="U171">
            <v>-13978.151556448463</v>
          </cell>
        </row>
        <row r="172">
          <cell r="U172">
            <v>-14358.937626515724</v>
          </cell>
        </row>
        <row r="173">
          <cell r="U173">
            <v>-14742.896913833547</v>
          </cell>
        </row>
        <row r="174">
          <cell r="U174">
            <v>-15130.055861879016</v>
          </cell>
        </row>
        <row r="175">
          <cell r="U175">
            <v>-15520.441134491532</v>
          </cell>
        </row>
        <row r="176">
          <cell r="U176">
            <v>-15914.079617709152</v>
          </cell>
        </row>
        <row r="177">
          <cell r="U177">
            <v>-16310.998421620252</v>
          </cell>
        </row>
        <row r="178">
          <cell r="U178">
            <v>-16711.22488223061</v>
          </cell>
        </row>
        <row r="179">
          <cell r="U179">
            <v>-17114.786563346057</v>
          </cell>
        </row>
        <row r="180">
          <cell r="U180">
            <v>-17521.711258470797</v>
          </cell>
        </row>
        <row r="181">
          <cell r="U181">
            <v>-17932.026992721578</v>
          </cell>
        </row>
        <row r="182">
          <cell r="U182">
            <v>-18345.76202475778</v>
          </cell>
        </row>
        <row r="183">
          <cell r="U183">
            <v>-18762.944848727617</v>
          </cell>
        </row>
        <row r="184">
          <cell r="U184">
            <v>-19183.60419623054</v>
          </cell>
        </row>
        <row r="185">
          <cell r="U185">
            <v>-19607.769038295985</v>
          </cell>
        </row>
        <row r="186">
          <cell r="U186">
            <v>-20035.46858737864</v>
          </cell>
        </row>
        <row r="187">
          <cell r="U187">
            <v>-20466.73229937032</v>
          </cell>
        </row>
        <row r="188">
          <cell r="U188">
            <v>-20901.589875628597</v>
          </cell>
        </row>
        <row r="189">
          <cell r="U189">
            <v>-21340.071265022358</v>
          </cell>
        </row>
        <row r="190">
          <cell r="U190">
            <v>-21782.206665994403</v>
          </cell>
        </row>
        <row r="191">
          <cell r="U191">
            <v>-22228.026528641214</v>
          </cell>
        </row>
        <row r="192">
          <cell r="U192">
            <v>-22677.56155681008</v>
          </cell>
        </row>
        <row r="193">
          <cell r="U193">
            <v>-23130.84271021369</v>
          </cell>
        </row>
        <row r="194">
          <cell r="U194">
            <v>-23587.901206562325</v>
          </cell>
        </row>
        <row r="195">
          <cell r="U195">
            <v>-24048.76852371387</v>
          </cell>
        </row>
        <row r="196">
          <cell r="U196">
            <v>-24513.476401841675</v>
          </cell>
        </row>
        <row r="197">
          <cell r="U197">
            <v>-24982.056845620547</v>
          </cell>
        </row>
        <row r="198">
          <cell r="U198">
            <v>-25454.542126430908</v>
          </cell>
        </row>
        <row r="199">
          <cell r="U199">
            <v>-25930.964784581356</v>
          </cell>
        </row>
        <row r="200">
          <cell r="U200">
            <v>-26411.357631549723</v>
          </cell>
        </row>
        <row r="201">
          <cell r="U201">
            <v>-26895.75375224283</v>
          </cell>
        </row>
        <row r="202">
          <cell r="U202">
            <v>-27384.186507275044</v>
          </cell>
        </row>
        <row r="203">
          <cell r="U203">
            <v>-27876.68953526586</v>
          </cell>
        </row>
        <row r="204">
          <cell r="U204">
            <v>-28373.2967551566</v>
          </cell>
        </row>
        <row r="205">
          <cell r="U205">
            <v>-28874.04236854643</v>
          </cell>
        </row>
        <row r="206">
          <cell r="U206">
            <v>-29378.960862047843</v>
          </cell>
        </row>
        <row r="207">
          <cell r="U207">
            <v>-29888.087009661765</v>
          </cell>
        </row>
        <row r="208">
          <cell r="U208">
            <v>-30401.455875172473</v>
          </cell>
        </row>
        <row r="209">
          <cell r="U209">
            <v>-30919.102814562433</v>
          </cell>
        </row>
        <row r="210">
          <cell r="U210">
            <v>-31441.06347844731</v>
          </cell>
        </row>
        <row r="211">
          <cell r="U211">
            <v>-31967.37381453123</v>
          </cell>
        </row>
        <row r="212">
          <cell r="U212">
            <v>-32498.070070082515</v>
          </cell>
        </row>
        <row r="213">
          <cell r="U213">
            <v>-33033.18879443006</v>
          </cell>
        </row>
        <row r="214">
          <cell r="U214">
            <v>-33572.7668414805</v>
          </cell>
        </row>
        <row r="215">
          <cell r="U215">
            <v>-34116.841372256364</v>
          </cell>
        </row>
        <row r="216">
          <cell r="U216">
            <v>-34665.44985745536</v>
          </cell>
        </row>
        <row r="217">
          <cell r="U217">
            <v>-35218.63008003101</v>
          </cell>
        </row>
        <row r="218">
          <cell r="U218">
            <v>-35776.4201377948</v>
          </cell>
        </row>
        <row r="219">
          <cell r="U219">
            <v>-36338.85844603994</v>
          </cell>
        </row>
        <row r="220">
          <cell r="U220">
            <v>-36905.983740187134</v>
          </cell>
        </row>
        <row r="221">
          <cell r="U221">
            <v>-37477.83507845222</v>
          </cell>
        </row>
        <row r="222">
          <cell r="U222">
            <v>-38054.451844536175</v>
          </cell>
        </row>
        <row r="223">
          <cell r="U223">
            <v>-38635.8737503375</v>
          </cell>
        </row>
        <row r="224">
          <cell r="U224">
            <v>-39222.14083868717</v>
          </cell>
        </row>
        <row r="225">
          <cell r="U225">
            <v>-39813.29348610642</v>
          </cell>
        </row>
        <row r="226">
          <cell r="U226">
            <v>-40409.3724055875</v>
          </cell>
        </row>
        <row r="227">
          <cell r="U227">
            <v>-41010.41864939759</v>
          </cell>
        </row>
        <row r="228">
          <cell r="U228">
            <v>-41616.47361190609</v>
          </cell>
        </row>
        <row r="229">
          <cell r="U229">
            <v>-42227.5790324355</v>
          </cell>
        </row>
        <row r="230">
          <cell r="U230">
            <v>-42843.77699813598</v>
          </cell>
        </row>
        <row r="231">
          <cell r="U231">
            <v>-43465.109946883975</v>
          </cell>
        </row>
        <row r="232">
          <cell r="U232">
            <v>-44091.620670204866</v>
          </cell>
        </row>
        <row r="233">
          <cell r="U233">
            <v>-44723.352316220095</v>
          </cell>
        </row>
        <row r="234">
          <cell r="U234">
            <v>-45360.348392618784</v>
          </cell>
        </row>
        <row r="235">
          <cell r="U235">
            <v>-46002.65276965413</v>
          </cell>
        </row>
        <row r="236">
          <cell r="U236">
            <v>-46650.30968316477</v>
          </cell>
        </row>
        <row r="237">
          <cell r="U237">
            <v>-47303.36373762134</v>
          </cell>
        </row>
        <row r="238">
          <cell r="U238">
            <v>-47961.85990919837</v>
          </cell>
        </row>
        <row r="239">
          <cell r="U239">
            <v>-48625.84354887188</v>
          </cell>
        </row>
        <row r="240">
          <cell r="U240">
            <v>-49295.36038554267</v>
          </cell>
        </row>
        <row r="241">
          <cell r="U241">
            <v>-49970.456529185714</v>
          </cell>
        </row>
        <row r="242">
          <cell r="U242">
            <v>-50651.178474025786</v>
          </cell>
        </row>
        <row r="243">
          <cell r="U243">
            <v>-51337.57310173952</v>
          </cell>
        </row>
        <row r="244">
          <cell r="U244">
            <v>-52029.687684684206</v>
          </cell>
        </row>
        <row r="245">
          <cell r="U245">
            <v>-52727.569889153434</v>
          </cell>
        </row>
        <row r="246">
          <cell r="U246">
            <v>-53431.2677786599</v>
          </cell>
        </row>
        <row r="247">
          <cell r="U247">
            <v>-54140.82981724559</v>
          </cell>
        </row>
        <row r="248">
          <cell r="U248">
            <v>-54856.30487281949</v>
          </cell>
        </row>
        <row r="249">
          <cell r="U249">
            <v>-55577.74222052318</v>
          </cell>
        </row>
        <row r="250">
          <cell r="U250">
            <v>-56305.19154612439</v>
          </cell>
        </row>
        <row r="251">
          <cell r="U251">
            <v>-57038.70294943895</v>
          </cell>
        </row>
        <row r="252">
          <cell r="U252">
            <v>-57778.326947781134</v>
          </cell>
        </row>
        <row r="253">
          <cell r="U253">
            <v>-58524.11447944283</v>
          </cell>
        </row>
        <row r="254">
          <cell r="U254">
            <v>-59276.116907201715</v>
          </cell>
        </row>
        <row r="255">
          <cell r="U255">
            <v>-60034.38602185858</v>
          </cell>
        </row>
        <row r="256">
          <cell r="U256">
            <v>-60798.974045804265</v>
          </cell>
        </row>
        <row r="257">
          <cell r="U257">
            <v>-61569.93363661616</v>
          </cell>
        </row>
        <row r="258">
          <cell r="U258">
            <v>-62347.31789068482</v>
          </cell>
        </row>
        <row r="259">
          <cell r="U259">
            <v>-63131.180346870715</v>
          </cell>
        </row>
        <row r="260">
          <cell r="U260">
            <v>-63921.5749901915</v>
          </cell>
        </row>
        <row r="261">
          <cell r="U261">
            <v>-64718.55625553995</v>
          </cell>
        </row>
        <row r="262">
          <cell r="U262">
            <v>-65522.17903143298</v>
          </cell>
        </row>
        <row r="263">
          <cell r="U263">
            <v>-66332.49866379178</v>
          </cell>
        </row>
        <row r="264">
          <cell r="U264">
            <v>-67149.57095975356</v>
          </cell>
        </row>
        <row r="265">
          <cell r="U265">
            <v>-67973.45219151503</v>
          </cell>
        </row>
        <row r="266">
          <cell r="U266">
            <v>-68804.19910020784</v>
          </cell>
        </row>
        <row r="267">
          <cell r="U267">
            <v>-69641.86889980643</v>
          </cell>
        </row>
        <row r="268">
          <cell r="U268">
            <v>-70486.51928106834</v>
          </cell>
        </row>
        <row r="269">
          <cell r="U269">
            <v>-71338.20841550743</v>
          </cell>
        </row>
        <row r="270">
          <cell r="U270">
            <v>-72196.99495940018</v>
          </cell>
        </row>
        <row r="271">
          <cell r="U271">
            <v>-73062.93805782538</v>
          </cell>
        </row>
        <row r="272">
          <cell r="U272">
            <v>-73936.09734873744</v>
          </cell>
        </row>
        <row r="273">
          <cell r="U273">
            <v>-74816.53296707378</v>
          </cell>
        </row>
        <row r="274">
          <cell r="U274">
            <v>-75704.30554889626</v>
          </cell>
        </row>
        <row r="275">
          <cell r="U275">
            <v>-76599.47623556724</v>
          </cell>
        </row>
        <row r="276">
          <cell r="U276">
            <v>-77502.10667796049</v>
          </cell>
        </row>
        <row r="277">
          <cell r="U277">
            <v>-78412.25904070701</v>
          </cell>
        </row>
        <row r="278">
          <cell r="U278">
            <v>-79329.99600647643</v>
          </cell>
        </row>
        <row r="279">
          <cell r="U279">
            <v>-80255.38078029393</v>
          </cell>
        </row>
        <row r="280">
          <cell r="U280">
            <v>-81188.47709389323</v>
          </cell>
        </row>
        <row r="281">
          <cell r="U281">
            <v>-82129.34921010587</v>
          </cell>
        </row>
        <row r="282">
          <cell r="U282">
            <v>-83078.06192728694</v>
          </cell>
        </row>
        <row r="283">
          <cell r="U283">
            <v>-84034.68058377785</v>
          </cell>
        </row>
        <row r="284">
          <cell r="U284">
            <v>-84999.27106240619</v>
          </cell>
        </row>
        <row r="285">
          <cell r="U285">
            <v>-85971.8997950231</v>
          </cell>
        </row>
        <row r="286">
          <cell r="U286">
            <v>-86952.63376707849</v>
          </cell>
        </row>
        <row r="287">
          <cell r="U287">
            <v>-87941.54052223433</v>
          </cell>
        </row>
        <row r="288">
          <cell r="U288">
            <v>-88938.68816701647</v>
          </cell>
        </row>
        <row r="289">
          <cell r="U289">
            <v>-89944.14537550513</v>
          </cell>
        </row>
        <row r="290">
          <cell r="U290">
            <v>-90957.98139406454</v>
          </cell>
        </row>
        <row r="291">
          <cell r="U291">
            <v>-91980.26604611194</v>
          </cell>
        </row>
        <row r="292">
          <cell r="U292">
            <v>-93011.0697369264</v>
          </cell>
        </row>
        <row r="293">
          <cell r="U293">
            <v>-94050.46345849764</v>
          </cell>
        </row>
        <row r="294">
          <cell r="U294">
            <v>-95098.51879441531</v>
          </cell>
        </row>
        <row r="295">
          <cell r="U295">
            <v>-96155.30792479897</v>
          </cell>
        </row>
        <row r="296">
          <cell r="U296">
            <v>-97220.90363126915</v>
          </cell>
        </row>
        <row r="297">
          <cell r="U297">
            <v>-98295.37930195991</v>
          </cell>
        </row>
        <row r="298">
          <cell r="U298">
            <v>-99378.8089365731</v>
          </cell>
        </row>
        <row r="299">
          <cell r="U299">
            <v>-100471.26715147473</v>
          </cell>
        </row>
        <row r="300">
          <cell r="U300">
            <v>-101572.82918483388</v>
          </cell>
        </row>
        <row r="301">
          <cell r="U301">
            <v>-102683.57090180436</v>
          </cell>
        </row>
        <row r="302">
          <cell r="U302">
            <v>-103803.56879974958</v>
          </cell>
        </row>
        <row r="303">
          <cell r="U303">
            <v>-104932.90001351103</v>
          </cell>
        </row>
        <row r="304">
          <cell r="U304">
            <v>-106071.64232072048</v>
          </cell>
        </row>
        <row r="305">
          <cell r="U305">
            <v>-107219.87414715668</v>
          </cell>
        </row>
        <row r="306">
          <cell r="U306">
            <v>-108377.67457214651</v>
          </cell>
        </row>
        <row r="307">
          <cell r="U307">
            <v>-109545.12333401125</v>
          </cell>
        </row>
        <row r="308">
          <cell r="U308">
            <v>-110722.3008355582</v>
          </cell>
        </row>
        <row r="309">
          <cell r="U309">
            <v>-111909.28814961803</v>
          </cell>
        </row>
        <row r="310">
          <cell r="U310">
            <v>-113106.16702462838</v>
          </cell>
        </row>
        <row r="311">
          <cell r="U311">
            <v>-114313.01989026381</v>
          </cell>
        </row>
        <row r="312">
          <cell r="U312">
            <v>-115529.92986311286</v>
          </cell>
        </row>
        <row r="313">
          <cell r="U313">
            <v>-116756.98075240232</v>
          </cell>
        </row>
        <row r="314">
          <cell r="U314">
            <v>-117994.2570657692</v>
          </cell>
        </row>
        <row r="315">
          <cell r="U315">
            <v>-119241.8440150808</v>
          </cell>
        </row>
        <row r="316">
          <cell r="U316">
            <v>-120499.82752230333</v>
          </cell>
        </row>
        <row r="317">
          <cell r="U317">
            <v>-121768.29422541938</v>
          </cell>
        </row>
        <row r="318">
          <cell r="U318">
            <v>-123047.33148439473</v>
          </cell>
        </row>
        <row r="319">
          <cell r="U319">
            <v>-124337.02738719487</v>
          </cell>
        </row>
        <row r="320">
          <cell r="U320">
            <v>-125637.47075585168</v>
          </cell>
        </row>
        <row r="321">
          <cell r="U321">
            <v>-126948.75115258063</v>
          </cell>
        </row>
        <row r="322">
          <cell r="U322">
            <v>-128270.95888594899</v>
          </cell>
        </row>
        <row r="323">
          <cell r="U323">
            <v>-129604.18501709543</v>
          </cell>
        </row>
        <row r="324">
          <cell r="U324">
            <v>-130948.52136600141</v>
          </cell>
        </row>
        <row r="325">
          <cell r="U325">
            <v>-132304.06051781494</v>
          </cell>
        </row>
        <row r="326">
          <cell r="U326">
            <v>-133670.89582922694</v>
          </cell>
        </row>
        <row r="327">
          <cell r="U327">
            <v>-135049.12143490068</v>
          </cell>
        </row>
        <row r="328">
          <cell r="U328">
            <v>-136438.83225395504</v>
          </cell>
        </row>
        <row r="329">
          <cell r="U329">
            <v>-137840.12399650153</v>
          </cell>
        </row>
        <row r="330">
          <cell r="U330">
            <v>-139253.0931702359</v>
          </cell>
        </row>
        <row r="331">
          <cell r="U331">
            <v>-140677.8370870847</v>
          </cell>
        </row>
        <row r="332">
          <cell r="U332">
            <v>-142114.45386990727</v>
          </cell>
        </row>
        <row r="333">
          <cell r="U333">
            <v>-143563.04245925337</v>
          </cell>
        </row>
        <row r="334">
          <cell r="U334">
            <v>-145023.70262017733</v>
          </cell>
        </row>
        <row r="335">
          <cell r="U335">
            <v>-146496.534949109</v>
          </cell>
        </row>
        <row r="336">
          <cell r="U336">
            <v>-147981.64088078175</v>
          </cell>
        </row>
        <row r="337">
          <cell r="U337">
            <v>-149479.12269521845</v>
          </cell>
        </row>
        <row r="338">
          <cell r="U338">
            <v>-150989.08352477546</v>
          </cell>
        </row>
        <row r="339">
          <cell r="U339">
            <v>-152511.62736124545</v>
          </cell>
        </row>
        <row r="340">
          <cell r="U340">
            <v>-154046.85906301936</v>
          </cell>
        </row>
        <row r="341">
          <cell r="U341">
            <v>-155594.88436230805</v>
          </cell>
        </row>
        <row r="342">
          <cell r="U342">
            <v>-157155.80987242414</v>
          </cell>
        </row>
        <row r="343">
          <cell r="U343">
            <v>-158729.74309512455</v>
          </cell>
        </row>
        <row r="344">
          <cell r="U344">
            <v>-160316.7924280141</v>
          </cell>
        </row>
        <row r="345">
          <cell r="U345">
            <v>-161917.06717201107</v>
          </cell>
        </row>
        <row r="346">
          <cell r="U346">
            <v>-163530.67753887468</v>
          </cell>
        </row>
        <row r="347">
          <cell r="U347">
            <v>-165157.7346587955</v>
          </cell>
        </row>
        <row r="348">
          <cell r="U348">
            <v>-166798.35058804898</v>
          </cell>
        </row>
        <row r="349">
          <cell r="U349">
            <v>-168452.63831671292</v>
          </cell>
        </row>
        <row r="350">
          <cell r="U350">
            <v>-170120.71177644905</v>
          </cell>
        </row>
        <row r="351">
          <cell r="U351">
            <v>-171802.68584834965</v>
          </cell>
        </row>
        <row r="352">
          <cell r="U352">
            <v>-173498.67637084943</v>
          </cell>
        </row>
        <row r="353">
          <cell r="U353">
            <v>-175208.80014770335</v>
          </cell>
        </row>
        <row r="354">
          <cell r="U354">
            <v>-176933.1749560311</v>
          </cell>
        </row>
        <row r="355">
          <cell r="U355">
            <v>-178671.9195544282</v>
          </cell>
        </row>
        <row r="356">
          <cell r="U356">
            <v>-180425.1536911453</v>
          </cell>
        </row>
        <row r="357">
          <cell r="U357">
            <v>-182192.99811233504</v>
          </cell>
        </row>
        <row r="358">
          <cell r="U358">
            <v>-183975.57457036801</v>
          </cell>
        </row>
        <row r="359">
          <cell r="U359">
            <v>-185773.00583221792</v>
          </cell>
        </row>
        <row r="360">
          <cell r="U360">
            <v>-187585.4156879166</v>
          </cell>
        </row>
        <row r="361">
          <cell r="U361">
            <v>-189412.92895907944</v>
          </cell>
        </row>
        <row r="362">
          <cell r="U362">
            <v>-191255.67150750195</v>
          </cell>
        </row>
        <row r="363">
          <cell r="U363">
            <v>-193113.77024382798</v>
          </cell>
        </row>
        <row r="364">
          <cell r="U364">
            <v>-194987.35313629007</v>
          </cell>
        </row>
        <row r="365">
          <cell r="U365">
            <v>-196876.54921952268</v>
          </cell>
        </row>
        <row r="366">
          <cell r="U366">
            <v>-198781.4886034489</v>
          </cell>
        </row>
        <row r="367">
          <cell r="U367">
            <v>-200702.30248224115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5.140625" style="10" customWidth="1"/>
    <col min="2" max="2" width="5.140625" style="0" customWidth="1"/>
    <col min="3" max="3" width="15.8515625" style="0" customWidth="1"/>
    <col min="4" max="4" width="5.7109375" style="0" customWidth="1"/>
    <col min="5" max="5" width="11.57421875" style="11" customWidth="1"/>
    <col min="6" max="6" width="3.140625" style="9" customWidth="1"/>
    <col min="7" max="7" width="5.8515625" style="0" customWidth="1"/>
    <col min="8" max="8" width="5.140625" style="9" customWidth="1"/>
    <col min="9" max="9" width="15.8515625" style="0" customWidth="1"/>
    <col min="10" max="10" width="5.7109375" style="0" customWidth="1"/>
    <col min="11" max="11" width="11.57421875" style="0" customWidth="1"/>
    <col min="13" max="13" width="12.140625" style="0" customWidth="1"/>
  </cols>
  <sheetData>
    <row r="1" spans="1:10" ht="15.75" customHeight="1">
      <c r="A1" s="1" t="s">
        <v>90</v>
      </c>
      <c r="B1" s="1"/>
      <c r="C1" s="2"/>
      <c r="D1" s="2"/>
      <c r="E1" s="2"/>
      <c r="F1" s="3"/>
      <c r="G1" s="1" t="s">
        <v>0</v>
      </c>
      <c r="H1" s="4"/>
      <c r="I1" s="4"/>
      <c r="J1" s="4"/>
    </row>
    <row r="2" spans="1:10" ht="15.75" customHeight="1">
      <c r="A2" s="1" t="s">
        <v>1</v>
      </c>
      <c r="B2" s="1"/>
      <c r="C2" s="5"/>
      <c r="D2" s="5"/>
      <c r="E2" s="5"/>
      <c r="F2" s="3"/>
      <c r="G2" s="1" t="s">
        <v>2</v>
      </c>
      <c r="H2" s="6"/>
      <c r="I2" s="6"/>
      <c r="J2" s="6"/>
    </row>
    <row r="3" spans="1:7" ht="15.75" customHeight="1">
      <c r="A3" s="1" t="s">
        <v>3</v>
      </c>
      <c r="B3" s="1"/>
      <c r="C3" s="7"/>
      <c r="D3" s="7"/>
      <c r="E3" s="7"/>
      <c r="F3" s="3"/>
      <c r="G3" s="8"/>
    </row>
    <row r="4" ht="13.5" thickBot="1"/>
    <row r="5" spans="1:11" ht="13.5" thickBot="1">
      <c r="A5" s="12" t="s">
        <v>4</v>
      </c>
      <c r="B5" s="13"/>
      <c r="C5" s="13"/>
      <c r="D5" s="14"/>
      <c r="E5" s="15" t="s">
        <v>5</v>
      </c>
      <c r="F5" s="16"/>
      <c r="G5" s="17" t="s">
        <v>6</v>
      </c>
      <c r="H5" s="18"/>
      <c r="I5" s="13"/>
      <c r="J5" s="14"/>
      <c r="K5" s="19">
        <v>0.2</v>
      </c>
    </row>
    <row r="6" spans="1:11" ht="13.5" thickBot="1">
      <c r="A6" s="20" t="s">
        <v>4</v>
      </c>
      <c r="B6" s="21"/>
      <c r="C6" s="22"/>
      <c r="D6" s="23"/>
      <c r="E6" s="24">
        <v>320000</v>
      </c>
      <c r="F6" s="25"/>
      <c r="G6" s="26"/>
      <c r="H6" s="27"/>
      <c r="I6" s="11"/>
      <c r="J6" s="28"/>
      <c r="K6" s="28"/>
    </row>
    <row r="7" spans="1:11" ht="13.5" thickBot="1">
      <c r="A7" s="29"/>
      <c r="B7" s="29"/>
      <c r="C7" s="29"/>
      <c r="D7" s="30"/>
      <c r="E7" s="31"/>
      <c r="F7" s="25"/>
      <c r="G7" s="32" t="s">
        <v>7</v>
      </c>
      <c r="H7" s="33"/>
      <c r="I7" s="34"/>
      <c r="J7" s="35">
        <v>0.8</v>
      </c>
      <c r="K7" s="36">
        <v>0.2</v>
      </c>
    </row>
    <row r="8" spans="1:11" ht="13.5" thickBot="1">
      <c r="A8" s="12" t="s">
        <v>8</v>
      </c>
      <c r="B8" s="37"/>
      <c r="C8" s="38"/>
      <c r="D8" s="39"/>
      <c r="E8" s="40" t="s">
        <v>5</v>
      </c>
      <c r="F8" s="25"/>
      <c r="G8" s="41" t="s">
        <v>9</v>
      </c>
      <c r="H8" s="42"/>
      <c r="I8" s="43"/>
      <c r="J8" s="44">
        <f>1-J7</f>
        <v>0.19999999999999996</v>
      </c>
      <c r="K8" s="45">
        <v>0</v>
      </c>
    </row>
    <row r="9" spans="1:11" ht="13.5" thickBot="1">
      <c r="A9" s="46" t="s">
        <v>10</v>
      </c>
      <c r="B9" s="26"/>
      <c r="C9" s="47"/>
      <c r="D9" s="48"/>
      <c r="E9" s="49">
        <v>25000</v>
      </c>
      <c r="F9" s="25"/>
      <c r="G9" s="50" t="s">
        <v>11</v>
      </c>
      <c r="H9" s="42"/>
      <c r="I9" s="43"/>
      <c r="J9" s="51" t="s">
        <v>12</v>
      </c>
      <c r="K9" s="52">
        <v>0.05</v>
      </c>
    </row>
    <row r="10" spans="1:11" ht="13.5" thickBot="1">
      <c r="A10" s="53" t="s">
        <v>13</v>
      </c>
      <c r="B10" s="26"/>
      <c r="C10" s="26"/>
      <c r="D10" s="30"/>
      <c r="E10" s="54">
        <v>250000</v>
      </c>
      <c r="F10" s="25"/>
      <c r="G10" s="12" t="s">
        <v>14</v>
      </c>
      <c r="H10" s="55"/>
      <c r="I10" s="14"/>
      <c r="J10" s="56">
        <f>SUM(J7:J8)</f>
        <v>1</v>
      </c>
      <c r="K10" s="57" t="s">
        <v>12</v>
      </c>
    </row>
    <row r="11" spans="1:6" ht="13.5" thickBot="1">
      <c r="A11" s="20" t="s">
        <v>15</v>
      </c>
      <c r="B11" s="21"/>
      <c r="C11" s="21"/>
      <c r="D11" s="23"/>
      <c r="E11" s="24">
        <v>20000</v>
      </c>
      <c r="F11" s="25"/>
    </row>
    <row r="12" spans="1:11" ht="13.5" thickBot="1">
      <c r="A12" s="29"/>
      <c r="B12" s="29"/>
      <c r="C12" s="29"/>
      <c r="D12" s="30"/>
      <c r="E12" s="31"/>
      <c r="F12" s="25"/>
      <c r="G12" s="12" t="s">
        <v>16</v>
      </c>
      <c r="H12" s="58"/>
      <c r="I12" s="13"/>
      <c r="J12" s="59"/>
      <c r="K12" s="40" t="s">
        <v>5</v>
      </c>
    </row>
    <row r="13" spans="1:11" ht="13.5" thickBot="1">
      <c r="A13" s="12" t="s">
        <v>17</v>
      </c>
      <c r="B13" s="58"/>
      <c r="C13" s="60"/>
      <c r="D13" s="39"/>
      <c r="E13" s="40" t="s">
        <v>5</v>
      </c>
      <c r="F13" s="25"/>
      <c r="G13" s="46" t="s">
        <v>18</v>
      </c>
      <c r="H13" s="47"/>
      <c r="I13" s="47"/>
      <c r="J13" s="61"/>
      <c r="K13" s="62">
        <v>6000</v>
      </c>
    </row>
    <row r="14" spans="1:11" ht="12.75">
      <c r="A14" s="53" t="s">
        <v>19</v>
      </c>
      <c r="B14" s="26"/>
      <c r="C14" s="26"/>
      <c r="D14" s="30"/>
      <c r="E14" s="63">
        <v>5000</v>
      </c>
      <c r="F14" s="25"/>
      <c r="G14" s="53" t="s">
        <v>20</v>
      </c>
      <c r="H14" s="26"/>
      <c r="I14" s="26"/>
      <c r="J14" s="64"/>
      <c r="K14" s="62">
        <v>2000</v>
      </c>
    </row>
    <row r="15" spans="1:11" ht="13.5" thickBot="1">
      <c r="A15" s="53" t="s">
        <v>21</v>
      </c>
      <c r="B15" s="26"/>
      <c r="C15" s="26"/>
      <c r="D15" s="30"/>
      <c r="E15" s="63" t="s">
        <v>12</v>
      </c>
      <c r="F15" s="25"/>
      <c r="G15" s="20" t="s">
        <v>22</v>
      </c>
      <c r="H15" s="21"/>
      <c r="I15" s="21"/>
      <c r="J15" s="65"/>
      <c r="K15" s="66">
        <v>500</v>
      </c>
    </row>
    <row r="16" spans="1:11" ht="13.5" thickBot="1">
      <c r="A16" s="67" t="s">
        <v>23</v>
      </c>
      <c r="B16" s="42"/>
      <c r="C16" s="42"/>
      <c r="D16" s="25"/>
      <c r="E16" s="63" t="s">
        <v>12</v>
      </c>
      <c r="F16" s="25"/>
      <c r="G16" s="29"/>
      <c r="H16" s="26"/>
      <c r="I16" s="26"/>
      <c r="J16" s="30"/>
      <c r="K16" s="68"/>
    </row>
    <row r="17" spans="1:11" ht="13.5" thickBot="1">
      <c r="A17" s="53" t="s">
        <v>24</v>
      </c>
      <c r="B17" s="26"/>
      <c r="C17" s="26"/>
      <c r="D17" s="30"/>
      <c r="E17" s="63">
        <v>800</v>
      </c>
      <c r="F17" s="25"/>
      <c r="G17" s="12" t="s">
        <v>25</v>
      </c>
      <c r="H17" s="58"/>
      <c r="I17" s="13"/>
      <c r="J17" s="59"/>
      <c r="K17" s="40" t="s">
        <v>5</v>
      </c>
    </row>
    <row r="18" spans="1:11" ht="12.75">
      <c r="A18" s="53" t="s">
        <v>26</v>
      </c>
      <c r="B18" s="26"/>
      <c r="C18" s="26"/>
      <c r="D18" s="30"/>
      <c r="E18" s="63" t="s">
        <v>12</v>
      </c>
      <c r="F18" s="25"/>
      <c r="G18" s="46" t="s">
        <v>18</v>
      </c>
      <c r="H18" s="47"/>
      <c r="I18" s="47"/>
      <c r="J18" s="61"/>
      <c r="K18" s="62">
        <v>6000</v>
      </c>
    </row>
    <row r="19" spans="1:11" ht="12.75">
      <c r="A19" s="67" t="s">
        <v>27</v>
      </c>
      <c r="B19" s="26"/>
      <c r="C19" s="26"/>
      <c r="D19" s="30"/>
      <c r="E19" s="63">
        <v>1800</v>
      </c>
      <c r="F19" s="25"/>
      <c r="G19" s="53" t="s">
        <v>20</v>
      </c>
      <c r="H19" s="26"/>
      <c r="I19" s="26"/>
      <c r="J19" s="64"/>
      <c r="K19" s="62">
        <v>2000</v>
      </c>
    </row>
    <row r="20" spans="1:11" ht="13.5" thickBot="1">
      <c r="A20" s="67" t="s">
        <v>28</v>
      </c>
      <c r="B20" s="42"/>
      <c r="C20" s="42"/>
      <c r="D20" s="25"/>
      <c r="E20" s="63">
        <v>800</v>
      </c>
      <c r="F20" s="25"/>
      <c r="G20" s="20" t="s">
        <v>22</v>
      </c>
      <c r="H20" s="21"/>
      <c r="I20" s="21"/>
      <c r="J20" s="65"/>
      <c r="K20" s="66">
        <v>500</v>
      </c>
    </row>
    <row r="21" spans="1:11" ht="13.5" thickBot="1">
      <c r="A21" s="67" t="s">
        <v>29</v>
      </c>
      <c r="B21" s="42"/>
      <c r="C21" s="42"/>
      <c r="D21" s="25"/>
      <c r="E21" s="63">
        <v>1800</v>
      </c>
      <c r="F21" s="25"/>
      <c r="G21" s="27"/>
      <c r="H21" s="42"/>
      <c r="I21" s="42"/>
      <c r="J21" s="25"/>
      <c r="K21" s="69"/>
    </row>
    <row r="22" spans="1:11" ht="13.5" thickBot="1">
      <c r="A22" s="67" t="s">
        <v>30</v>
      </c>
      <c r="B22" s="26"/>
      <c r="C22" s="26"/>
      <c r="D22" s="30"/>
      <c r="E22" s="63">
        <v>1000</v>
      </c>
      <c r="F22" s="25"/>
      <c r="G22" s="12" t="s">
        <v>31</v>
      </c>
      <c r="H22" s="58"/>
      <c r="I22" s="13"/>
      <c r="J22" s="59"/>
      <c r="K22" s="40" t="s">
        <v>5</v>
      </c>
    </row>
    <row r="23" spans="1:11" ht="12.75">
      <c r="A23" s="53" t="s">
        <v>32</v>
      </c>
      <c r="B23" s="26"/>
      <c r="C23" s="26"/>
      <c r="D23" s="30"/>
      <c r="E23" s="63">
        <v>1700</v>
      </c>
      <c r="F23" s="25"/>
      <c r="G23" s="46" t="s">
        <v>33</v>
      </c>
      <c r="H23" s="47"/>
      <c r="I23" s="47"/>
      <c r="J23" s="61"/>
      <c r="K23" s="70">
        <v>6000</v>
      </c>
    </row>
    <row r="24" spans="1:11" ht="13.5" thickBot="1">
      <c r="A24" s="53" t="s">
        <v>34</v>
      </c>
      <c r="B24" s="26"/>
      <c r="C24" s="26"/>
      <c r="D24" s="30"/>
      <c r="E24" s="63">
        <v>500</v>
      </c>
      <c r="F24" s="25"/>
      <c r="G24" s="71" t="s">
        <v>35</v>
      </c>
      <c r="H24" s="72"/>
      <c r="I24" s="21"/>
      <c r="J24" s="73"/>
      <c r="K24" s="74"/>
    </row>
    <row r="25" spans="1:6" ht="12.75">
      <c r="A25" s="53" t="s">
        <v>36</v>
      </c>
      <c r="B25" s="26"/>
      <c r="C25" s="26"/>
      <c r="D25" s="30"/>
      <c r="E25" s="63">
        <v>200</v>
      </c>
      <c r="F25" s="25"/>
    </row>
    <row r="26" spans="1:6" ht="12.75">
      <c r="A26" s="67" t="s">
        <v>37</v>
      </c>
      <c r="B26" s="42"/>
      <c r="C26" s="42"/>
      <c r="D26" s="25"/>
      <c r="E26" s="63" t="s">
        <v>12</v>
      </c>
      <c r="F26" s="25"/>
    </row>
    <row r="27" spans="1:6" ht="12.75">
      <c r="A27" s="53" t="s">
        <v>38</v>
      </c>
      <c r="B27" s="26"/>
      <c r="C27" s="26"/>
      <c r="D27" s="30"/>
      <c r="E27" s="63">
        <v>800</v>
      </c>
      <c r="F27" s="25"/>
    </row>
    <row r="28" spans="1:11" ht="12.75">
      <c r="A28" s="67" t="s">
        <v>39</v>
      </c>
      <c r="B28" s="42"/>
      <c r="C28" s="42"/>
      <c r="D28" s="25"/>
      <c r="E28" s="63">
        <v>5000</v>
      </c>
      <c r="F28" s="25"/>
      <c r="G28" s="27"/>
      <c r="H28" s="42"/>
      <c r="I28" s="42"/>
      <c r="J28" s="25"/>
      <c r="K28" s="69"/>
    </row>
    <row r="29" spans="1:11" ht="12.75">
      <c r="A29" s="67" t="s">
        <v>40</v>
      </c>
      <c r="B29" s="42"/>
      <c r="C29" s="42"/>
      <c r="D29" s="25"/>
      <c r="E29" s="63">
        <v>1000</v>
      </c>
      <c r="F29" s="25"/>
      <c r="G29" s="27"/>
      <c r="H29" s="42"/>
      <c r="I29" s="42"/>
      <c r="J29" s="25"/>
      <c r="K29" s="69"/>
    </row>
    <row r="30" spans="1:11" ht="12.75">
      <c r="A30" s="53" t="s">
        <v>41</v>
      </c>
      <c r="B30" s="29"/>
      <c r="C30" s="26"/>
      <c r="D30" s="30"/>
      <c r="E30" s="63">
        <v>900</v>
      </c>
      <c r="F30" s="25"/>
      <c r="G30" s="29"/>
      <c r="H30" s="26"/>
      <c r="I30" s="26"/>
      <c r="J30" s="30"/>
      <c r="K30" s="69"/>
    </row>
    <row r="31" spans="1:11" ht="13.5" thickBot="1">
      <c r="A31" s="20" t="s">
        <v>42</v>
      </c>
      <c r="B31" s="75"/>
      <c r="C31" s="21"/>
      <c r="D31" s="23"/>
      <c r="E31" s="76">
        <v>100</v>
      </c>
      <c r="F31" s="25"/>
      <c r="G31" s="29"/>
      <c r="H31" s="26"/>
      <c r="I31" s="26"/>
      <c r="J31" s="30"/>
      <c r="K31" s="69"/>
    </row>
    <row r="32" spans="1:11" ht="13.5" thickBot="1">
      <c r="A32" s="77"/>
      <c r="B32" s="78"/>
      <c r="C32" s="26"/>
      <c r="D32" s="30"/>
      <c r="E32" s="69"/>
      <c r="F32" s="25"/>
      <c r="G32" s="29"/>
      <c r="H32" s="26"/>
      <c r="I32" s="26"/>
      <c r="J32" s="30"/>
      <c r="K32" s="69"/>
    </row>
    <row r="33" spans="1:11" ht="13.5" thickBot="1">
      <c r="A33" s="12" t="s">
        <v>43</v>
      </c>
      <c r="B33" s="60"/>
      <c r="C33" s="13"/>
      <c r="D33" s="39"/>
      <c r="E33" s="40" t="s">
        <v>5</v>
      </c>
      <c r="F33" s="25"/>
      <c r="G33" s="29"/>
      <c r="H33" s="26"/>
      <c r="I33" s="26"/>
      <c r="J33" s="30"/>
      <c r="K33" s="69"/>
    </row>
    <row r="34" spans="1:11" ht="12.75">
      <c r="A34" s="53" t="s">
        <v>44</v>
      </c>
      <c r="B34" s="26"/>
      <c r="C34" s="47"/>
      <c r="D34" s="61"/>
      <c r="E34" s="63">
        <v>3500</v>
      </c>
      <c r="F34" s="25"/>
      <c r="G34" s="29"/>
      <c r="H34" s="29"/>
      <c r="I34" s="26"/>
      <c r="J34" s="30"/>
      <c r="K34" s="69"/>
    </row>
    <row r="35" spans="1:11" ht="12.75">
      <c r="A35" s="53" t="s">
        <v>45</v>
      </c>
      <c r="B35" s="26"/>
      <c r="C35" s="26"/>
      <c r="D35" s="64"/>
      <c r="E35" s="63">
        <v>1000</v>
      </c>
      <c r="F35" s="25"/>
      <c r="G35" s="29"/>
      <c r="H35" s="78"/>
      <c r="I35" s="26"/>
      <c r="J35" s="30"/>
      <c r="K35" s="69"/>
    </row>
    <row r="36" spans="1:11" ht="12.75">
      <c r="A36" s="53" t="s">
        <v>46</v>
      </c>
      <c r="B36" s="26"/>
      <c r="C36" s="26"/>
      <c r="D36" s="64"/>
      <c r="E36" s="63">
        <v>2000</v>
      </c>
      <c r="F36" s="25"/>
      <c r="G36" s="30"/>
      <c r="H36" s="27"/>
      <c r="I36" s="30"/>
      <c r="J36" s="30"/>
      <c r="K36" s="30"/>
    </row>
    <row r="37" spans="1:11" ht="12.75">
      <c r="A37" s="53" t="s">
        <v>47</v>
      </c>
      <c r="B37" s="26"/>
      <c r="C37" s="26"/>
      <c r="D37" s="64"/>
      <c r="E37" s="63">
        <v>5500</v>
      </c>
      <c r="F37" s="25"/>
      <c r="G37" s="30"/>
      <c r="H37" s="27"/>
      <c r="I37" s="30"/>
      <c r="J37" s="30"/>
      <c r="K37" s="30"/>
    </row>
    <row r="38" spans="1:11" ht="12.75">
      <c r="A38" s="53" t="s">
        <v>48</v>
      </c>
      <c r="B38" s="26"/>
      <c r="C38" s="26"/>
      <c r="D38" s="64"/>
      <c r="E38" s="63">
        <v>3500</v>
      </c>
      <c r="F38" s="25"/>
      <c r="G38" s="30"/>
      <c r="H38" s="27"/>
      <c r="I38" s="30"/>
      <c r="J38" s="30"/>
      <c r="K38" s="30"/>
    </row>
    <row r="39" spans="1:11" ht="12.75">
      <c r="A39" s="53" t="s">
        <v>49</v>
      </c>
      <c r="B39" s="26"/>
      <c r="C39" s="26"/>
      <c r="D39" s="64"/>
      <c r="E39" s="63">
        <v>600</v>
      </c>
      <c r="F39" s="25"/>
      <c r="G39" s="30"/>
      <c r="H39" s="27"/>
      <c r="I39" s="30"/>
      <c r="J39" s="30"/>
      <c r="K39" s="30"/>
    </row>
    <row r="40" spans="1:11" ht="12.75">
      <c r="A40" s="53" t="s">
        <v>12</v>
      </c>
      <c r="B40" s="26"/>
      <c r="C40" s="26"/>
      <c r="D40" s="64"/>
      <c r="E40" s="63" t="s">
        <v>12</v>
      </c>
      <c r="F40" s="25"/>
      <c r="G40" s="30"/>
      <c r="H40" s="27"/>
      <c r="I40" s="30"/>
      <c r="J40" s="30"/>
      <c r="K40" s="30"/>
    </row>
    <row r="41" spans="1:11" ht="12.75">
      <c r="A41" s="53" t="s">
        <v>12</v>
      </c>
      <c r="B41" s="29"/>
      <c r="C41" s="26"/>
      <c r="D41" s="64"/>
      <c r="E41" s="63" t="s">
        <v>12</v>
      </c>
      <c r="F41" s="25"/>
      <c r="G41" s="26"/>
      <c r="H41" s="27"/>
      <c r="I41" s="30"/>
      <c r="J41" s="30"/>
      <c r="K41" s="30"/>
    </row>
    <row r="42" spans="1:11" ht="13.5" thickBot="1">
      <c r="A42" s="79" t="s">
        <v>12</v>
      </c>
      <c r="B42" s="75"/>
      <c r="C42" s="21"/>
      <c r="D42" s="65"/>
      <c r="E42" s="76" t="s">
        <v>12</v>
      </c>
      <c r="F42" s="25"/>
      <c r="G42" s="30"/>
      <c r="H42" s="27"/>
      <c r="I42" s="30"/>
      <c r="J42" s="30"/>
      <c r="K42" s="30"/>
    </row>
    <row r="43" spans="1:11" ht="13.5" thickBot="1">
      <c r="A43" s="1"/>
      <c r="B43" s="80"/>
      <c r="D43" s="28"/>
      <c r="E43" s="69"/>
      <c r="F43" s="25"/>
      <c r="G43" s="30"/>
      <c r="H43" s="27"/>
      <c r="I43" s="30"/>
      <c r="J43" s="30"/>
      <c r="K43" s="30"/>
    </row>
    <row r="44" spans="1:11" ht="13.5" thickBot="1">
      <c r="A44" s="12" t="s">
        <v>50</v>
      </c>
      <c r="B44" s="60"/>
      <c r="C44" s="13"/>
      <c r="D44" s="39"/>
      <c r="E44" s="40" t="s">
        <v>5</v>
      </c>
      <c r="F44" s="25"/>
      <c r="G44" s="30"/>
      <c r="H44" s="27"/>
      <c r="I44" s="30"/>
      <c r="J44" s="30"/>
      <c r="K44" s="30"/>
    </row>
    <row r="45" spans="1:11" ht="12.75">
      <c r="A45" s="46" t="s">
        <v>51</v>
      </c>
      <c r="B45" s="26"/>
      <c r="C45" s="47"/>
      <c r="D45" s="61"/>
      <c r="E45" s="63">
        <v>2000</v>
      </c>
      <c r="F45" s="25"/>
      <c r="G45" s="30"/>
      <c r="H45" s="27"/>
      <c r="I45" s="30"/>
      <c r="J45" s="30"/>
      <c r="K45" s="30"/>
    </row>
    <row r="46" spans="1:11" ht="12.75">
      <c r="A46" s="53" t="s">
        <v>52</v>
      </c>
      <c r="B46" s="26"/>
      <c r="C46" s="26"/>
      <c r="D46" s="64"/>
      <c r="E46" s="63">
        <v>100</v>
      </c>
      <c r="F46" s="25"/>
      <c r="G46" s="30"/>
      <c r="H46" s="27"/>
      <c r="I46" s="30"/>
      <c r="J46" s="30"/>
      <c r="K46" s="30"/>
    </row>
    <row r="47" spans="1:11" ht="12.75">
      <c r="A47" s="53" t="s">
        <v>53</v>
      </c>
      <c r="B47" s="26"/>
      <c r="C47" s="26"/>
      <c r="D47" s="64"/>
      <c r="E47" s="63">
        <v>500</v>
      </c>
      <c r="F47" s="25"/>
      <c r="G47" s="30"/>
      <c r="H47" s="27"/>
      <c r="I47" s="30"/>
      <c r="J47" s="30"/>
      <c r="K47" s="30"/>
    </row>
    <row r="48" spans="1:11" ht="12.75">
      <c r="A48" s="50" t="s">
        <v>12</v>
      </c>
      <c r="B48" s="29"/>
      <c r="C48" s="26"/>
      <c r="D48" s="64"/>
      <c r="E48" s="63" t="s">
        <v>12</v>
      </c>
      <c r="F48" s="25"/>
      <c r="G48" s="30"/>
      <c r="H48" s="27"/>
      <c r="I48" s="30"/>
      <c r="J48" s="30"/>
      <c r="K48" s="30"/>
    </row>
    <row r="49" spans="1:11" ht="13.5" thickBot="1">
      <c r="A49" s="79" t="s">
        <v>12</v>
      </c>
      <c r="B49" s="22"/>
      <c r="C49" s="21"/>
      <c r="D49" s="65"/>
      <c r="E49" s="76" t="s">
        <v>12</v>
      </c>
      <c r="F49" s="25"/>
      <c r="G49" s="30"/>
      <c r="H49" s="27"/>
      <c r="I49" s="30"/>
      <c r="J49" s="30"/>
      <c r="K49" s="30"/>
    </row>
    <row r="50" spans="1:11" ht="13.5" thickBot="1">
      <c r="A50" s="1"/>
      <c r="E50" s="81"/>
      <c r="F50" s="25"/>
      <c r="G50" s="30"/>
      <c r="H50" s="27"/>
      <c r="I50" s="30"/>
      <c r="J50" s="30"/>
      <c r="K50" s="30"/>
    </row>
    <row r="51" spans="1:11" ht="13.5" thickBot="1">
      <c r="A51" s="12" t="s">
        <v>54</v>
      </c>
      <c r="B51" s="38"/>
      <c r="C51" s="13"/>
      <c r="D51" s="39"/>
      <c r="E51" s="40" t="s">
        <v>5</v>
      </c>
      <c r="F51" s="25"/>
      <c r="G51" s="30"/>
      <c r="H51" s="27"/>
      <c r="I51" s="30"/>
      <c r="J51" s="30"/>
      <c r="K51" s="30"/>
    </row>
    <row r="52" spans="1:11" ht="12.75">
      <c r="A52" s="46" t="s">
        <v>55</v>
      </c>
      <c r="B52" s="26"/>
      <c r="C52" s="47"/>
      <c r="D52" s="61"/>
      <c r="E52" s="63">
        <v>3400</v>
      </c>
      <c r="F52" s="25"/>
      <c r="G52" s="30"/>
      <c r="H52" s="27"/>
      <c r="I52" s="30"/>
      <c r="J52" s="30"/>
      <c r="K52" s="30"/>
    </row>
    <row r="53" spans="1:11" ht="12.75">
      <c r="A53" s="53" t="s">
        <v>56</v>
      </c>
      <c r="B53" s="26"/>
      <c r="C53" s="26"/>
      <c r="D53" s="64"/>
      <c r="E53" s="63">
        <v>750</v>
      </c>
      <c r="F53" s="25"/>
      <c r="G53" s="30"/>
      <c r="H53" s="27"/>
      <c r="I53" s="30"/>
      <c r="J53" s="30"/>
      <c r="K53" s="30"/>
    </row>
    <row r="54" spans="1:11" ht="13.5" thickBot="1">
      <c r="A54" s="79" t="s">
        <v>12</v>
      </c>
      <c r="B54" s="22"/>
      <c r="C54" s="21"/>
      <c r="D54" s="65"/>
      <c r="E54" s="76" t="s">
        <v>12</v>
      </c>
      <c r="F54" s="25"/>
      <c r="G54" s="30"/>
      <c r="H54" s="27"/>
      <c r="I54" s="30"/>
      <c r="J54" s="30"/>
      <c r="K54" s="30"/>
    </row>
    <row r="55" spans="2:11" ht="13.5" thickBot="1">
      <c r="B55" s="10"/>
      <c r="D55" s="28"/>
      <c r="E55" s="31"/>
      <c r="F55" s="25"/>
      <c r="G55" s="26"/>
      <c r="H55" s="27"/>
      <c r="I55" s="30"/>
      <c r="J55" s="30"/>
      <c r="K55" s="30"/>
    </row>
    <row r="56" spans="1:11" ht="13.5" thickBot="1">
      <c r="A56" s="12" t="s">
        <v>57</v>
      </c>
      <c r="B56" s="13"/>
      <c r="C56" s="13"/>
      <c r="D56" s="39"/>
      <c r="E56" s="40" t="s">
        <v>5</v>
      </c>
      <c r="F56" s="25"/>
      <c r="G56" s="26"/>
      <c r="H56" s="27"/>
      <c r="I56" s="30"/>
      <c r="J56" s="30"/>
      <c r="K56" s="30"/>
    </row>
    <row r="57" spans="1:11" ht="12.75">
      <c r="A57" s="46" t="s">
        <v>44</v>
      </c>
      <c r="B57" s="26"/>
      <c r="C57" s="47"/>
      <c r="D57" s="61"/>
      <c r="E57" s="54">
        <v>6000</v>
      </c>
      <c r="F57" s="25"/>
      <c r="G57" s="26"/>
      <c r="H57" s="27"/>
      <c r="I57" s="30"/>
      <c r="J57" s="30"/>
      <c r="K57" s="30"/>
    </row>
    <row r="58" spans="1:11" ht="12.75">
      <c r="A58" s="53" t="s">
        <v>58</v>
      </c>
      <c r="B58" s="26"/>
      <c r="C58" s="26"/>
      <c r="D58" s="64"/>
      <c r="E58" s="54">
        <v>50</v>
      </c>
      <c r="F58" s="25"/>
      <c r="G58" s="26"/>
      <c r="H58" s="27"/>
      <c r="I58" s="30"/>
      <c r="J58" s="30"/>
      <c r="K58" s="30"/>
    </row>
    <row r="59" spans="1:11" ht="12.75">
      <c r="A59" s="53" t="s">
        <v>59</v>
      </c>
      <c r="B59" s="26"/>
      <c r="C59" s="26"/>
      <c r="D59" s="64"/>
      <c r="E59" s="54">
        <v>1750</v>
      </c>
      <c r="F59" s="25"/>
      <c r="G59" s="26"/>
      <c r="H59" s="27"/>
      <c r="I59" s="30"/>
      <c r="J59" s="30"/>
      <c r="K59" s="30"/>
    </row>
    <row r="60" spans="1:11" ht="12.75">
      <c r="A60" s="82" t="s">
        <v>60</v>
      </c>
      <c r="B60" s="26"/>
      <c r="C60" s="26"/>
      <c r="D60" s="64"/>
      <c r="E60" s="54" t="s">
        <v>12</v>
      </c>
      <c r="F60" s="25"/>
      <c r="G60" s="26"/>
      <c r="H60" s="27"/>
      <c r="I60" s="30"/>
      <c r="J60" s="30"/>
      <c r="K60" s="30"/>
    </row>
    <row r="61" spans="1:11" ht="12.75">
      <c r="A61" s="50" t="s">
        <v>12</v>
      </c>
      <c r="B61" s="77"/>
      <c r="C61" s="83"/>
      <c r="D61" s="64"/>
      <c r="E61" s="54" t="s">
        <v>12</v>
      </c>
      <c r="F61" s="25"/>
      <c r="G61" s="26"/>
      <c r="H61" s="27"/>
      <c r="I61" s="30"/>
      <c r="J61" s="30"/>
      <c r="K61" s="30"/>
    </row>
    <row r="62" spans="1:11" ht="13.5" thickBot="1">
      <c r="A62" s="20" t="s">
        <v>12</v>
      </c>
      <c r="B62" s="22"/>
      <c r="C62" s="84"/>
      <c r="D62" s="65"/>
      <c r="E62" s="24" t="s">
        <v>12</v>
      </c>
      <c r="F62" s="25"/>
      <c r="G62" s="26"/>
      <c r="H62" s="27"/>
      <c r="I62" s="30"/>
      <c r="J62" s="30"/>
      <c r="K62" s="30"/>
    </row>
    <row r="63" spans="3:11" ht="13.5" thickBot="1">
      <c r="C63" s="10"/>
      <c r="D63" s="28"/>
      <c r="E63" s="31"/>
      <c r="F63" s="25"/>
      <c r="G63" s="26"/>
      <c r="H63" s="27"/>
      <c r="I63" s="85"/>
      <c r="J63" s="30"/>
      <c r="K63" s="26"/>
    </row>
    <row r="64" spans="1:10" ht="13.5" thickBot="1">
      <c r="A64" s="12" t="s">
        <v>61</v>
      </c>
      <c r="B64" s="13"/>
      <c r="C64" s="13"/>
      <c r="D64" s="14"/>
      <c r="E64" s="40" t="s">
        <v>5</v>
      </c>
      <c r="I64" s="26"/>
      <c r="J64" s="26"/>
    </row>
    <row r="65" spans="1:5" ht="12.75">
      <c r="A65" s="86" t="s">
        <v>62</v>
      </c>
      <c r="B65" s="26"/>
      <c r="C65" s="26"/>
      <c r="D65" s="43"/>
      <c r="E65" s="87">
        <v>5000</v>
      </c>
    </row>
    <row r="66" spans="1:5" ht="12.75">
      <c r="A66" s="86" t="s">
        <v>63</v>
      </c>
      <c r="B66" s="26"/>
      <c r="C66" s="26"/>
      <c r="D66" s="43"/>
      <c r="E66" s="87">
        <v>10000</v>
      </c>
    </row>
    <row r="67" spans="1:5" ht="12.75">
      <c r="A67" s="86" t="s">
        <v>64</v>
      </c>
      <c r="B67" s="26"/>
      <c r="C67" s="26"/>
      <c r="D67" s="43"/>
      <c r="E67" s="87">
        <v>15000</v>
      </c>
    </row>
    <row r="68" spans="1:5" ht="12.75">
      <c r="A68" s="53" t="s">
        <v>65</v>
      </c>
      <c r="B68" s="26"/>
      <c r="C68" s="26"/>
      <c r="D68" s="43"/>
      <c r="E68" s="87">
        <v>10000</v>
      </c>
    </row>
    <row r="69" spans="1:5" ht="13.5" thickBot="1">
      <c r="A69" s="20" t="s">
        <v>66</v>
      </c>
      <c r="B69" s="21"/>
      <c r="C69" s="21"/>
      <c r="D69" s="73"/>
      <c r="E69" s="88"/>
    </row>
  </sheetData>
  <mergeCells count="5">
    <mergeCell ref="C1:E1"/>
    <mergeCell ref="C2:E2"/>
    <mergeCell ref="C3:E3"/>
    <mergeCell ref="H1:J1"/>
    <mergeCell ref="H2:J2"/>
  </mergeCells>
  <printOptions/>
  <pageMargins left="0.17" right="0.17" top="0.54" bottom="0.5" header="0.17" footer="0.16"/>
  <pageSetup horizontalDpi="600" verticalDpi="600" orientation="portrait" paperSize="9" r:id="rId2"/>
  <headerFooter alignWithMargins="0">
    <oddHeader>&amp;C&amp;"Arial,Bold"&amp;14Breakeven Analysis&amp;R&amp;G</oddHeader>
    <oddFooter>&amp;C© DBF Associates 2009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K64" sqref="K64"/>
    </sheetView>
  </sheetViews>
  <sheetFormatPr defaultColWidth="9.140625" defaultRowHeight="12.75"/>
  <cols>
    <col min="1" max="2" width="5.140625" style="0" customWidth="1"/>
    <col min="3" max="3" width="15.8515625" style="0" customWidth="1"/>
    <col min="4" max="4" width="5.7109375" style="0" customWidth="1"/>
    <col min="6" max="6" width="0.13671875" style="0" customWidth="1"/>
    <col min="8" max="8" width="0.13671875" style="0" customWidth="1"/>
    <col min="13" max="13" width="13.7109375" style="0" bestFit="1" customWidth="1"/>
  </cols>
  <sheetData>
    <row r="1" spans="1:11" ht="15.75">
      <c r="A1" s="1" t="s">
        <v>90</v>
      </c>
      <c r="B1" s="1"/>
      <c r="C1" s="89">
        <f>Input!C1</f>
        <v>0</v>
      </c>
      <c r="D1" s="89"/>
      <c r="E1" s="89"/>
      <c r="F1" s="8"/>
      <c r="G1" s="1" t="s">
        <v>0</v>
      </c>
      <c r="H1" s="90"/>
      <c r="I1" s="91">
        <f>Input!H1</f>
        <v>0</v>
      </c>
      <c r="J1" s="91"/>
      <c r="K1" s="91"/>
    </row>
    <row r="2" spans="1:11" ht="15.75">
      <c r="A2" s="1" t="s">
        <v>1</v>
      </c>
      <c r="B2" s="1"/>
      <c r="C2" s="92">
        <f>Input!C2</f>
        <v>0</v>
      </c>
      <c r="D2" s="92"/>
      <c r="E2" s="92"/>
      <c r="F2" s="8"/>
      <c r="G2" s="1" t="s">
        <v>2</v>
      </c>
      <c r="H2" s="90"/>
      <c r="I2" s="93">
        <f>Input!H2</f>
        <v>0</v>
      </c>
      <c r="J2" s="93"/>
      <c r="K2" s="93"/>
    </row>
    <row r="3" spans="1:18" ht="15.75" customHeight="1">
      <c r="A3" s="1" t="s">
        <v>3</v>
      </c>
      <c r="B3" s="1"/>
      <c r="C3" s="94">
        <f>Input!C3</f>
        <v>0</v>
      </c>
      <c r="D3" s="94"/>
      <c r="E3" s="94"/>
      <c r="F3" s="8"/>
      <c r="G3" s="8"/>
      <c r="M3" s="1" t="s">
        <v>67</v>
      </c>
      <c r="N3" s="95">
        <v>0.16</v>
      </c>
      <c r="O3" s="95">
        <v>0.18</v>
      </c>
      <c r="P3" s="95">
        <v>0.2</v>
      </c>
      <c r="Q3" s="95">
        <v>0.22</v>
      </c>
      <c r="R3" s="95">
        <v>0.24</v>
      </c>
    </row>
    <row r="4" spans="13:18" ht="12.75">
      <c r="M4" s="1" t="s">
        <v>68</v>
      </c>
      <c r="N4">
        <f>$I$13</f>
        <v>255000</v>
      </c>
      <c r="O4">
        <f>$I$13</f>
        <v>255000</v>
      </c>
      <c r="P4">
        <f>$I$13</f>
        <v>255000</v>
      </c>
      <c r="Q4">
        <f>$I$13</f>
        <v>255000</v>
      </c>
      <c r="R4">
        <f>$I$13</f>
        <v>255000</v>
      </c>
    </row>
    <row r="5" spans="5:18" ht="13.5" thickBot="1">
      <c r="E5" s="96" t="s">
        <v>5</v>
      </c>
      <c r="F5" s="97"/>
      <c r="G5" s="96" t="s">
        <v>5</v>
      </c>
      <c r="H5" s="98"/>
      <c r="I5" s="96" t="s">
        <v>5</v>
      </c>
      <c r="M5" s="1" t="s">
        <v>69</v>
      </c>
      <c r="N5">
        <f>(N4*N3)+N4</f>
        <v>295800</v>
      </c>
      <c r="O5">
        <f>(O4*O3)+O4</f>
        <v>300900</v>
      </c>
      <c r="P5">
        <f>(P4*P3)+P4</f>
        <v>306000</v>
      </c>
      <c r="Q5">
        <f>(Q4*Q3)+Q4</f>
        <v>311100</v>
      </c>
      <c r="R5">
        <f>(R4*R3)+R4</f>
        <v>316200</v>
      </c>
    </row>
    <row r="6" spans="1:18" ht="12.75">
      <c r="A6" s="1" t="s">
        <v>4</v>
      </c>
      <c r="B6" s="1"/>
      <c r="C6" s="10"/>
      <c r="D6" s="28"/>
      <c r="E6" s="99"/>
      <c r="F6" s="100"/>
      <c r="G6" s="11"/>
      <c r="H6" s="101"/>
      <c r="I6" s="102">
        <f>Input!E6</f>
        <v>320000</v>
      </c>
      <c r="M6" s="1" t="s">
        <v>70</v>
      </c>
      <c r="N6">
        <f>N5/52</f>
        <v>5688.461538461538</v>
      </c>
      <c r="O6">
        <f>O5/52</f>
        <v>5786.538461538462</v>
      </c>
      <c r="P6">
        <f>P5/52</f>
        <v>5884.615384615385</v>
      </c>
      <c r="Q6">
        <f>Q5/52</f>
        <v>5982.692307692308</v>
      </c>
      <c r="R6">
        <f>R5/52</f>
        <v>6080.7692307692305</v>
      </c>
    </row>
    <row r="7" spans="1:10" ht="12.75">
      <c r="A7" s="10"/>
      <c r="B7" s="10"/>
      <c r="C7" s="10"/>
      <c r="D7" s="28"/>
      <c r="E7" s="99"/>
      <c r="F7" s="100"/>
      <c r="G7" s="99"/>
      <c r="H7" s="101"/>
      <c r="I7" s="99"/>
      <c r="J7" s="28"/>
    </row>
    <row r="8" spans="1:10" ht="12.75">
      <c r="A8" s="103" t="s">
        <v>71</v>
      </c>
      <c r="B8" s="103"/>
      <c r="C8" s="10"/>
      <c r="D8" s="28"/>
      <c r="E8" s="99"/>
      <c r="F8" s="100"/>
      <c r="G8" s="99"/>
      <c r="H8" s="101"/>
      <c r="I8" s="31"/>
      <c r="J8" s="30"/>
    </row>
    <row r="9" spans="1:10" ht="12.75">
      <c r="A9" s="10"/>
      <c r="B9" s="10" t="s">
        <v>10</v>
      </c>
      <c r="D9" s="28"/>
      <c r="E9" s="11"/>
      <c r="F9" s="100"/>
      <c r="G9" s="99">
        <f>Input!E9</f>
        <v>25000</v>
      </c>
      <c r="H9" s="101"/>
      <c r="I9" s="31"/>
      <c r="J9" s="30"/>
    </row>
    <row r="10" spans="1:10" ht="12.75">
      <c r="A10" s="10"/>
      <c r="B10" s="10" t="s">
        <v>13</v>
      </c>
      <c r="D10" s="28"/>
      <c r="E10" s="11"/>
      <c r="F10" s="100"/>
      <c r="G10" s="104">
        <f>Input!E10</f>
        <v>250000</v>
      </c>
      <c r="H10" s="101"/>
      <c r="I10" s="31"/>
      <c r="J10" s="30"/>
    </row>
    <row r="11" spans="1:10" ht="12.75">
      <c r="A11" s="10"/>
      <c r="B11" s="10"/>
      <c r="D11" s="28"/>
      <c r="E11" s="11"/>
      <c r="F11" s="100"/>
      <c r="G11" s="99">
        <f>SUM(G9:G10)</f>
        <v>275000</v>
      </c>
      <c r="H11" s="101"/>
      <c r="I11" s="31"/>
      <c r="J11" s="30"/>
    </row>
    <row r="12" spans="1:10" ht="12.75">
      <c r="A12" s="1" t="s">
        <v>88</v>
      </c>
      <c r="B12" s="10" t="s">
        <v>15</v>
      </c>
      <c r="D12" s="28"/>
      <c r="E12" s="11"/>
      <c r="F12" s="105"/>
      <c r="G12" s="104">
        <f>Input!E11</f>
        <v>20000</v>
      </c>
      <c r="H12" s="101"/>
      <c r="I12" s="31"/>
      <c r="J12" s="30"/>
    </row>
    <row r="13" spans="1:10" ht="12.75">
      <c r="A13" s="10"/>
      <c r="B13" s="10"/>
      <c r="C13" s="10"/>
      <c r="D13" s="28"/>
      <c r="E13" s="99"/>
      <c r="F13" s="100"/>
      <c r="G13" s="11"/>
      <c r="H13" s="101"/>
      <c r="I13" s="104">
        <f>+G11-G12</f>
        <v>255000</v>
      </c>
      <c r="J13" s="30"/>
    </row>
    <row r="14" spans="1:10" ht="12.75">
      <c r="A14" s="1" t="s">
        <v>72</v>
      </c>
      <c r="B14" s="1"/>
      <c r="C14" s="10"/>
      <c r="D14" s="28"/>
      <c r="E14" s="99"/>
      <c r="F14" s="100"/>
      <c r="G14" s="11"/>
      <c r="H14" s="101"/>
      <c r="I14" s="106">
        <f>I6-I13</f>
        <v>65000</v>
      </c>
      <c r="J14" s="30"/>
    </row>
    <row r="15" spans="1:9" ht="12.75">
      <c r="A15" s="1" t="s">
        <v>6</v>
      </c>
      <c r="B15" s="1"/>
      <c r="C15" s="10"/>
      <c r="D15" s="28"/>
      <c r="E15" s="99"/>
      <c r="F15" s="100"/>
      <c r="G15" s="11"/>
      <c r="H15" s="101"/>
      <c r="I15" s="95">
        <f>I14/I6</f>
        <v>0.203125</v>
      </c>
    </row>
    <row r="16" spans="1:9" ht="12.75">
      <c r="A16" s="1" t="s">
        <v>73</v>
      </c>
      <c r="B16" s="1"/>
      <c r="C16" s="10"/>
      <c r="D16" s="28"/>
      <c r="E16" s="99"/>
      <c r="F16" s="100"/>
      <c r="G16" s="11"/>
      <c r="H16" s="101"/>
      <c r="I16" s="95">
        <f>I14/I13</f>
        <v>0.2549019607843137</v>
      </c>
    </row>
    <row r="17" spans="1:10" ht="12.75">
      <c r="A17" s="1"/>
      <c r="B17" s="1"/>
      <c r="C17" s="10"/>
      <c r="D17" s="28"/>
      <c r="E17" s="99"/>
      <c r="F17" s="100"/>
      <c r="G17" s="11"/>
      <c r="H17" s="101"/>
      <c r="I17" s="99"/>
      <c r="J17" s="107"/>
    </row>
    <row r="18" spans="1:10" ht="12.75">
      <c r="A18" s="103" t="s">
        <v>74</v>
      </c>
      <c r="B18" s="103"/>
      <c r="C18" s="80"/>
      <c r="D18" s="28"/>
      <c r="E18" s="108"/>
      <c r="F18" s="100"/>
      <c r="G18" s="99"/>
      <c r="H18" s="101"/>
      <c r="I18" s="31"/>
      <c r="J18" s="30"/>
    </row>
    <row r="19" spans="1:10" ht="12.75">
      <c r="A19" s="1" t="s">
        <v>75</v>
      </c>
      <c r="B19" s="1"/>
      <c r="C19" s="80"/>
      <c r="D19" s="28"/>
      <c r="E19" s="108"/>
      <c r="F19" s="100"/>
      <c r="G19" s="99"/>
      <c r="H19" s="101"/>
      <c r="I19" s="31"/>
      <c r="J19" s="30"/>
    </row>
    <row r="20" spans="1:10" ht="12.75">
      <c r="A20" s="103"/>
      <c r="B20" s="10" t="str">
        <f>Input!A14</f>
        <v>Telephone</v>
      </c>
      <c r="D20" s="28"/>
      <c r="E20" s="69">
        <f>Input!E14</f>
        <v>5000</v>
      </c>
      <c r="F20" s="100"/>
      <c r="G20" s="99"/>
      <c r="H20" s="101"/>
      <c r="I20" s="31"/>
      <c r="J20" s="30"/>
    </row>
    <row r="21" spans="1:10" ht="12.75">
      <c r="A21" s="103"/>
      <c r="B21" s="10" t="str">
        <f>Input!A15</f>
        <v>Wages</v>
      </c>
      <c r="D21" s="28"/>
      <c r="E21" s="69" t="str">
        <f>Input!E15</f>
        <v>-</v>
      </c>
      <c r="F21" s="100"/>
      <c r="G21" s="99"/>
      <c r="H21" s="101"/>
      <c r="I21" s="31"/>
      <c r="J21" s="30"/>
    </row>
    <row r="22" spans="1:10" ht="12.75">
      <c r="A22" s="103"/>
      <c r="B22" s="10" t="str">
        <f>Input!A17</f>
        <v>Post &amp; Stationary</v>
      </c>
      <c r="D22" s="28"/>
      <c r="E22" s="69">
        <f>Input!E17</f>
        <v>800</v>
      </c>
      <c r="F22" s="100"/>
      <c r="G22" s="99"/>
      <c r="H22" s="101"/>
      <c r="I22" s="31"/>
      <c r="J22" s="30"/>
    </row>
    <row r="23" spans="1:10" ht="12.75">
      <c r="A23" s="103"/>
      <c r="B23" s="10" t="str">
        <f>Input!A18</f>
        <v>Advertising</v>
      </c>
      <c r="D23" s="28"/>
      <c r="E23" s="69" t="str">
        <f>Input!E18</f>
        <v>-</v>
      </c>
      <c r="F23" s="100"/>
      <c r="G23" s="99"/>
      <c r="H23" s="101"/>
      <c r="I23" s="31"/>
      <c r="J23" s="30"/>
    </row>
    <row r="24" spans="1:10" ht="12.75" customHeight="1">
      <c r="A24" s="103"/>
      <c r="B24" s="10" t="str">
        <f>Input!A19</f>
        <v>Motor Expenses</v>
      </c>
      <c r="D24" s="28"/>
      <c r="E24" s="69">
        <f>Input!E19</f>
        <v>1800</v>
      </c>
      <c r="F24" s="100"/>
      <c r="G24" s="99"/>
      <c r="H24" s="101"/>
      <c r="I24" s="31"/>
      <c r="J24" s="30"/>
    </row>
    <row r="25" spans="1:10" ht="12.75">
      <c r="A25" s="103"/>
      <c r="B25" s="10" t="str">
        <f>Input!A23</f>
        <v>Repairs &amp; Renewals </v>
      </c>
      <c r="D25" s="28"/>
      <c r="E25" s="69">
        <f>Input!E23</f>
        <v>1700</v>
      </c>
      <c r="F25" s="100"/>
      <c r="G25" s="99"/>
      <c r="H25" s="101"/>
      <c r="I25" s="31"/>
      <c r="J25" s="30"/>
    </row>
    <row r="26" spans="1:10" ht="12.75">
      <c r="A26" s="103"/>
      <c r="B26" s="10" t="str">
        <f>Input!A24</f>
        <v>Legal &amp; Professional Fees</v>
      </c>
      <c r="D26" s="28"/>
      <c r="E26" s="69">
        <f>Input!E24</f>
        <v>500</v>
      </c>
      <c r="F26" s="100"/>
      <c r="G26" s="99"/>
      <c r="H26" s="101"/>
      <c r="I26" s="31"/>
      <c r="J26" s="30"/>
    </row>
    <row r="27" spans="1:10" ht="12.75">
      <c r="A27" s="103"/>
      <c r="B27" s="10" t="str">
        <f>Input!A27</f>
        <v>Accountancy</v>
      </c>
      <c r="D27" s="28"/>
      <c r="E27" s="69">
        <f>Input!E27</f>
        <v>800</v>
      </c>
      <c r="F27" s="100"/>
      <c r="G27" s="99"/>
      <c r="H27" s="101"/>
      <c r="I27" s="31"/>
      <c r="J27" s="30"/>
    </row>
    <row r="28" spans="1:10" ht="12.75">
      <c r="A28" s="103"/>
      <c r="B28" s="10" t="str">
        <f>Input!A30</f>
        <v>Sundry Expenses</v>
      </c>
      <c r="D28" s="28"/>
      <c r="E28" s="69">
        <f>Input!E30</f>
        <v>900</v>
      </c>
      <c r="F28" s="100"/>
      <c r="G28" s="99"/>
      <c r="H28" s="101"/>
      <c r="I28" s="31"/>
      <c r="J28" s="30"/>
    </row>
    <row r="29" spans="1:10" ht="12.75">
      <c r="A29" s="103"/>
      <c r="B29" s="10" t="str">
        <f>Input!A31</f>
        <v>Bad Debts</v>
      </c>
      <c r="D29" s="28"/>
      <c r="E29" s="109">
        <f>Input!E31</f>
        <v>100</v>
      </c>
      <c r="F29" s="100"/>
      <c r="G29" s="99"/>
      <c r="H29" s="101"/>
      <c r="I29" s="31"/>
      <c r="J29" s="30"/>
    </row>
    <row r="30" spans="1:10" ht="12.75">
      <c r="A30" s="103"/>
      <c r="B30" s="80"/>
      <c r="D30" s="28"/>
      <c r="E30" s="108"/>
      <c r="F30" s="100"/>
      <c r="G30" s="99">
        <f>SUM(E20:E29)</f>
        <v>11600</v>
      </c>
      <c r="H30" s="101"/>
      <c r="I30" s="31"/>
      <c r="J30" s="30"/>
    </row>
    <row r="31" spans="1:10" ht="12.75">
      <c r="A31" s="1" t="s">
        <v>76</v>
      </c>
      <c r="B31" s="80"/>
      <c r="D31" s="28"/>
      <c r="E31" s="108"/>
      <c r="F31" s="100"/>
      <c r="G31" s="99"/>
      <c r="H31" s="101"/>
      <c r="I31" s="31"/>
      <c r="J31" s="30"/>
    </row>
    <row r="32" spans="1:10" ht="12.75">
      <c r="A32" s="103"/>
      <c r="B32" s="10" t="str">
        <f>Input!A34</f>
        <v>Rent</v>
      </c>
      <c r="D32" s="28"/>
      <c r="E32" s="69">
        <f>Input!E34</f>
        <v>3500</v>
      </c>
      <c r="F32" s="100"/>
      <c r="G32" s="99"/>
      <c r="H32" s="101"/>
      <c r="I32" s="31"/>
      <c r="J32" s="30"/>
    </row>
    <row r="33" spans="1:10" ht="12.75">
      <c r="A33" s="103"/>
      <c r="B33" s="10" t="str">
        <f>Input!A37</f>
        <v>Light &amp; Heat</v>
      </c>
      <c r="D33" s="28"/>
      <c r="E33" s="69">
        <f>Input!E37</f>
        <v>5500</v>
      </c>
      <c r="F33" s="100"/>
      <c r="G33" s="99"/>
      <c r="H33" s="101"/>
      <c r="I33" s="31"/>
      <c r="J33" s="30"/>
    </row>
    <row r="34" spans="1:10" ht="12.75">
      <c r="A34" s="103"/>
      <c r="B34" s="10" t="str">
        <f>Input!A38</f>
        <v>Insurance</v>
      </c>
      <c r="D34" s="28"/>
      <c r="E34" s="69">
        <f>Input!E38</f>
        <v>3500</v>
      </c>
      <c r="F34" s="100"/>
      <c r="G34" s="99"/>
      <c r="H34" s="101"/>
      <c r="I34" s="31"/>
      <c r="J34" s="30"/>
    </row>
    <row r="35" spans="1:10" ht="12.75">
      <c r="A35" s="103"/>
      <c r="B35" s="10" t="str">
        <f>Input!A39</f>
        <v>Equipment Hire</v>
      </c>
      <c r="D35" s="28"/>
      <c r="E35" s="69">
        <f>Input!E39</f>
        <v>600</v>
      </c>
      <c r="F35" s="100"/>
      <c r="G35" s="99"/>
      <c r="H35" s="101"/>
      <c r="I35" s="31"/>
      <c r="J35" s="30"/>
    </row>
    <row r="36" spans="1:10" ht="12.75">
      <c r="A36" s="103"/>
      <c r="B36" s="10" t="str">
        <f>Input!A40</f>
        <v>-</v>
      </c>
      <c r="D36" s="28"/>
      <c r="E36" s="69" t="str">
        <f>Input!E40</f>
        <v>-</v>
      </c>
      <c r="F36" s="100"/>
      <c r="G36" s="99"/>
      <c r="H36" s="101"/>
      <c r="I36" s="31"/>
      <c r="J36" s="30"/>
    </row>
    <row r="37" spans="1:10" ht="12.75">
      <c r="A37" s="103"/>
      <c r="B37" s="10" t="str">
        <f>Input!A41</f>
        <v>-</v>
      </c>
      <c r="D37" s="28"/>
      <c r="E37" s="69" t="str">
        <f>Input!E41</f>
        <v>-</v>
      </c>
      <c r="F37" s="100"/>
      <c r="G37" s="11"/>
      <c r="H37" s="101"/>
      <c r="I37" s="31"/>
      <c r="J37" s="30"/>
    </row>
    <row r="38" spans="1:10" ht="12.75">
      <c r="A38" s="103"/>
      <c r="B38" s="10" t="str">
        <f>Input!A42</f>
        <v>-</v>
      </c>
      <c r="D38" s="28"/>
      <c r="E38" s="109" t="str">
        <f>Input!E42</f>
        <v>-</v>
      </c>
      <c r="F38" s="100"/>
      <c r="G38" s="99"/>
      <c r="H38" s="101"/>
      <c r="I38" s="31"/>
      <c r="J38" s="30"/>
    </row>
    <row r="39" spans="1:10" ht="12.75">
      <c r="A39" s="103"/>
      <c r="B39" s="80"/>
      <c r="D39" s="28"/>
      <c r="E39" s="108"/>
      <c r="F39" s="100"/>
      <c r="G39" s="99">
        <f>SUM(E32:E38)</f>
        <v>13100</v>
      </c>
      <c r="H39" s="101"/>
      <c r="I39" s="31"/>
      <c r="J39" s="30"/>
    </row>
    <row r="40" spans="1:10" ht="12.75">
      <c r="A40" s="1" t="s">
        <v>77</v>
      </c>
      <c r="B40" s="80"/>
      <c r="D40" s="28"/>
      <c r="E40" s="108"/>
      <c r="F40" s="100"/>
      <c r="G40" s="99"/>
      <c r="H40" s="101"/>
      <c r="I40" s="31"/>
      <c r="J40" s="30"/>
    </row>
    <row r="41" spans="1:10" ht="12.75">
      <c r="A41" s="103"/>
      <c r="B41" s="10" t="str">
        <f>Input!A45</f>
        <v>Bank Charges</v>
      </c>
      <c r="D41" s="28"/>
      <c r="E41" s="69">
        <f>Input!E45</f>
        <v>2000</v>
      </c>
      <c r="F41" s="100"/>
      <c r="G41" s="99"/>
      <c r="H41" s="101"/>
      <c r="I41" s="31"/>
      <c r="J41" s="30"/>
    </row>
    <row r="42" spans="1:10" ht="12.75">
      <c r="A42" s="103"/>
      <c r="B42" s="10" t="str">
        <f>Input!A46</f>
        <v>Bank Interest</v>
      </c>
      <c r="D42" s="28"/>
      <c r="E42" s="69">
        <f>Input!E46</f>
        <v>100</v>
      </c>
      <c r="F42" s="100"/>
      <c r="G42" s="99"/>
      <c r="H42" s="101"/>
      <c r="I42" s="31"/>
      <c r="J42" s="30"/>
    </row>
    <row r="43" spans="1:10" ht="12.75">
      <c r="A43" s="103"/>
      <c r="B43" s="10" t="str">
        <f>Input!A47</f>
        <v>Credit Card</v>
      </c>
      <c r="D43" s="28"/>
      <c r="E43" s="69">
        <f>Input!E47</f>
        <v>500</v>
      </c>
      <c r="F43" s="100"/>
      <c r="G43" s="99"/>
      <c r="H43" s="101"/>
      <c r="I43" s="31"/>
      <c r="J43" s="30"/>
    </row>
    <row r="44" spans="1:10" ht="12.75">
      <c r="A44" s="103"/>
      <c r="B44" s="10" t="str">
        <f>Input!A48</f>
        <v>-</v>
      </c>
      <c r="D44" s="28"/>
      <c r="E44" s="69" t="str">
        <f>Input!E48</f>
        <v>-</v>
      </c>
      <c r="F44" s="100"/>
      <c r="G44" s="99"/>
      <c r="H44" s="101"/>
      <c r="I44" s="31"/>
      <c r="J44" s="30"/>
    </row>
    <row r="45" spans="1:10" ht="12.75">
      <c r="A45" s="1"/>
      <c r="B45" s="10" t="str">
        <f>Input!A49</f>
        <v>-</v>
      </c>
      <c r="D45" s="28"/>
      <c r="E45" s="109" t="str">
        <f>Input!E49</f>
        <v>-</v>
      </c>
      <c r="F45" s="105"/>
      <c r="G45" s="99"/>
      <c r="H45" s="101"/>
      <c r="I45" s="31"/>
      <c r="J45" s="30"/>
    </row>
    <row r="46" spans="1:10" ht="12.75">
      <c r="A46" s="1"/>
      <c r="E46" s="11"/>
      <c r="F46" s="105"/>
      <c r="G46" s="99">
        <f>SUM(E41:E45)</f>
        <v>2600</v>
      </c>
      <c r="H46" s="101"/>
      <c r="I46" s="31"/>
      <c r="J46" s="30"/>
    </row>
    <row r="47" spans="1:10" ht="12.75">
      <c r="A47" s="1" t="s">
        <v>78</v>
      </c>
      <c r="B47" s="10"/>
      <c r="D47" s="28"/>
      <c r="E47" s="69"/>
      <c r="F47" s="105"/>
      <c r="G47" s="99"/>
      <c r="H47" s="101"/>
      <c r="I47" s="31"/>
      <c r="J47" s="30"/>
    </row>
    <row r="48" spans="1:10" ht="12.75">
      <c r="A48" s="1"/>
      <c r="B48" s="10" t="str">
        <f>Input!A52</f>
        <v>Fixture &amp; Fittings</v>
      </c>
      <c r="D48" s="28"/>
      <c r="E48" s="69">
        <f>Input!E52</f>
        <v>3400</v>
      </c>
      <c r="F48" s="105"/>
      <c r="G48" s="99"/>
      <c r="H48" s="101"/>
      <c r="I48" s="31"/>
      <c r="J48" s="30"/>
    </row>
    <row r="49" spans="1:10" ht="12.75">
      <c r="A49" s="1"/>
      <c r="B49" s="10" t="str">
        <f>Input!A53</f>
        <v>Motor Vehicle</v>
      </c>
      <c r="D49" s="28"/>
      <c r="E49" s="69">
        <f>Input!E53</f>
        <v>750</v>
      </c>
      <c r="F49" s="105"/>
      <c r="G49" s="99"/>
      <c r="H49" s="101"/>
      <c r="I49" s="31"/>
      <c r="J49" s="30"/>
    </row>
    <row r="50" spans="1:10" ht="12.75">
      <c r="A50" s="1"/>
      <c r="B50" s="10" t="str">
        <f>Input!A54</f>
        <v>-</v>
      </c>
      <c r="D50" s="28"/>
      <c r="E50" s="109" t="str">
        <f>Input!E54</f>
        <v>-</v>
      </c>
      <c r="F50" s="105"/>
      <c r="G50" s="99"/>
      <c r="H50" s="101"/>
      <c r="I50" s="31"/>
      <c r="J50" s="30"/>
    </row>
    <row r="51" spans="1:10" ht="12.75">
      <c r="A51" s="10"/>
      <c r="B51" s="10"/>
      <c r="D51" s="28"/>
      <c r="E51" s="31"/>
      <c r="F51" s="105"/>
      <c r="G51" s="104">
        <f>SUM(E48:E50)</f>
        <v>4150</v>
      </c>
      <c r="H51" s="101"/>
      <c r="I51" s="31"/>
      <c r="J51" s="30"/>
    </row>
    <row r="52" spans="1:10" ht="12.75">
      <c r="A52" s="10"/>
      <c r="B52" s="10"/>
      <c r="D52" s="28"/>
      <c r="E52" s="31"/>
      <c r="F52" s="105"/>
      <c r="G52" s="11"/>
      <c r="H52" s="101"/>
      <c r="I52" s="104">
        <f>SUM(G51,G46,G39,G30)</f>
        <v>31450</v>
      </c>
      <c r="J52" s="30"/>
    </row>
    <row r="53" spans="1:10" ht="13.5" thickBot="1">
      <c r="A53" s="1" t="s">
        <v>79</v>
      </c>
      <c r="B53" s="1"/>
      <c r="C53" s="10"/>
      <c r="D53" s="28"/>
      <c r="E53" s="31"/>
      <c r="F53" s="105"/>
      <c r="G53" s="11"/>
      <c r="H53" s="101"/>
      <c r="I53" s="110">
        <f>I14-I52</f>
        <v>33550</v>
      </c>
      <c r="J53" s="30"/>
    </row>
    <row r="54" spans="1:10" ht="13.5" thickTop="1">
      <c r="A54" s="1" t="s">
        <v>80</v>
      </c>
      <c r="C54" s="10"/>
      <c r="D54" s="28"/>
      <c r="E54" s="99"/>
      <c r="F54" s="100"/>
      <c r="G54" s="11"/>
      <c r="H54" s="101"/>
      <c r="I54" s="111">
        <f>I53/I6</f>
        <v>0.10484375</v>
      </c>
      <c r="J54" s="30"/>
    </row>
    <row r="55" spans="3:10" ht="12.75">
      <c r="C55" s="10"/>
      <c r="D55" s="28"/>
      <c r="E55" s="99"/>
      <c r="F55" s="100"/>
      <c r="G55" s="11"/>
      <c r="H55" s="101"/>
      <c r="I55" s="11"/>
      <c r="J55" s="30"/>
    </row>
    <row r="56" spans="5:10" ht="12.75">
      <c r="E56" s="11"/>
      <c r="F56" s="100"/>
      <c r="G56" s="11"/>
      <c r="H56" s="101"/>
      <c r="I56" s="81"/>
      <c r="J56" s="30"/>
    </row>
    <row r="57" spans="1:10" ht="12.75">
      <c r="A57" s="1" t="s">
        <v>89</v>
      </c>
      <c r="B57" s="1" t="s">
        <v>57</v>
      </c>
      <c r="D57" s="28"/>
      <c r="E57" s="31"/>
      <c r="F57" s="105"/>
      <c r="G57" s="11"/>
      <c r="H57" s="101"/>
      <c r="I57" s="31"/>
      <c r="J57" s="30"/>
    </row>
    <row r="58" spans="1:10" ht="12.75">
      <c r="A58" s="1"/>
      <c r="B58" s="10" t="str">
        <f>Input!A57</f>
        <v>Rent</v>
      </c>
      <c r="D58" s="28"/>
      <c r="F58" s="100"/>
      <c r="G58" s="99">
        <f>Input!E57</f>
        <v>6000</v>
      </c>
      <c r="H58" s="101"/>
      <c r="I58" s="31"/>
      <c r="J58" s="30"/>
    </row>
    <row r="59" spans="1:10" ht="12.75">
      <c r="A59" s="1"/>
      <c r="B59" s="10" t="str">
        <f>Input!A58</f>
        <v>Interest Received</v>
      </c>
      <c r="D59" s="28"/>
      <c r="F59" s="100"/>
      <c r="G59" s="99">
        <f>Input!E58</f>
        <v>50</v>
      </c>
      <c r="H59" s="101"/>
      <c r="I59" s="31"/>
      <c r="J59" s="30"/>
    </row>
    <row r="60" spans="1:10" ht="12.75">
      <c r="A60" s="1"/>
      <c r="B60" s="10" t="str">
        <f>Input!A59</f>
        <v>Commission</v>
      </c>
      <c r="D60" s="28"/>
      <c r="F60" s="100"/>
      <c r="G60" s="99">
        <f>Input!E59</f>
        <v>1750</v>
      </c>
      <c r="H60" s="101"/>
      <c r="I60" s="31"/>
      <c r="J60" s="30"/>
    </row>
    <row r="61" spans="1:10" ht="12.75">
      <c r="A61" s="1"/>
      <c r="B61" s="10" t="str">
        <f>Input!A60</f>
        <v>Profit on disposal of Assets</v>
      </c>
      <c r="D61" s="28"/>
      <c r="F61" s="100"/>
      <c r="G61" s="99" t="str">
        <f>Input!E60</f>
        <v>-</v>
      </c>
      <c r="H61" s="101"/>
      <c r="I61" s="31"/>
      <c r="J61" s="30"/>
    </row>
    <row r="62" spans="1:10" ht="12.75">
      <c r="A62" s="1"/>
      <c r="B62" s="10" t="str">
        <f>Input!A61</f>
        <v>-</v>
      </c>
      <c r="C62" s="112"/>
      <c r="D62" s="28"/>
      <c r="F62" s="100"/>
      <c r="G62" s="99" t="str">
        <f>Input!E61</f>
        <v>-</v>
      </c>
      <c r="H62" s="101"/>
      <c r="I62" s="31"/>
      <c r="J62" s="30"/>
    </row>
    <row r="63" spans="1:10" ht="12.75">
      <c r="A63" s="10"/>
      <c r="B63" s="10" t="str">
        <f>Input!A62</f>
        <v>-</v>
      </c>
      <c r="C63" s="112"/>
      <c r="D63" s="28"/>
      <c r="F63" s="100"/>
      <c r="G63" s="104" t="str">
        <f>Input!E62</f>
        <v>-</v>
      </c>
      <c r="H63" s="101"/>
      <c r="I63" s="31"/>
      <c r="J63" s="30"/>
    </row>
    <row r="64" spans="1:10" ht="12.75">
      <c r="A64" s="10"/>
      <c r="B64" s="10"/>
      <c r="C64" s="10"/>
      <c r="D64" s="28"/>
      <c r="E64" s="99"/>
      <c r="F64" s="100"/>
      <c r="G64" s="11"/>
      <c r="H64" s="101"/>
      <c r="I64" s="104">
        <f>SUM(G58:G63)</f>
        <v>7800</v>
      </c>
      <c r="J64" s="30"/>
    </row>
    <row r="65" spans="5:10" ht="13.5" thickBot="1">
      <c r="E65" s="11"/>
      <c r="F65" s="100"/>
      <c r="G65" s="11"/>
      <c r="H65" s="101"/>
      <c r="I65" s="113">
        <f>SUM(I64,I53)</f>
        <v>41350</v>
      </c>
      <c r="J65" s="30"/>
    </row>
    <row r="66" spans="5:10" ht="13.5" thickTop="1">
      <c r="E66" s="11"/>
      <c r="F66" s="11"/>
      <c r="G66" s="11"/>
      <c r="H66" s="11"/>
      <c r="I66" s="81"/>
      <c r="J66" s="26"/>
    </row>
    <row r="67" spans="1:10" ht="13.5" thickBot="1">
      <c r="A67" s="1" t="s">
        <v>81</v>
      </c>
      <c r="E67" s="11"/>
      <c r="F67" s="11"/>
      <c r="G67" s="11"/>
      <c r="H67" s="11"/>
      <c r="I67" s="113">
        <f>I52/0.2-I64</f>
        <v>149450</v>
      </c>
      <c r="J67" s="123" t="s">
        <v>82</v>
      </c>
    </row>
    <row r="68" spans="5:9" ht="13.5" thickTop="1">
      <c r="E68" s="11"/>
      <c r="F68" s="11"/>
      <c r="G68" s="11"/>
      <c r="H68" s="11"/>
      <c r="I68" s="11"/>
    </row>
    <row r="69" spans="1:9" ht="12.75">
      <c r="A69" s="1" t="s">
        <v>61</v>
      </c>
      <c r="E69" s="11"/>
      <c r="F69" s="11"/>
      <c r="G69" s="11"/>
      <c r="H69" s="11"/>
      <c r="I69" s="11"/>
    </row>
    <row r="70" spans="1:9" ht="12.75">
      <c r="A70" t="str">
        <f>Input!A65</f>
        <v>Savings</v>
      </c>
      <c r="E70" s="11"/>
      <c r="F70" s="11"/>
      <c r="G70" s="11">
        <f>Input!E65</f>
        <v>5000</v>
      </c>
      <c r="H70" s="11"/>
      <c r="I70" s="11"/>
    </row>
    <row r="71" spans="1:9" ht="12.75">
      <c r="A71" t="str">
        <f>Input!A66</f>
        <v>Household Expenditure</v>
      </c>
      <c r="E71" s="11"/>
      <c r="F71" s="11"/>
      <c r="G71" s="11">
        <f>Input!E66</f>
        <v>10000</v>
      </c>
      <c r="H71" s="11"/>
      <c r="I71" s="11"/>
    </row>
    <row r="72" spans="1:11" ht="12.75">
      <c r="A72" t="str">
        <f>Input!A67</f>
        <v>Mortgage</v>
      </c>
      <c r="E72" s="11"/>
      <c r="F72" s="11"/>
      <c r="G72" s="11">
        <f>Input!E67</f>
        <v>15000</v>
      </c>
      <c r="H72" s="11"/>
      <c r="I72" s="11"/>
      <c r="K72" s="114"/>
    </row>
    <row r="73" spans="1:11" ht="12.75">
      <c r="A73" t="str">
        <f>Input!A68</f>
        <v>Personal Drawings</v>
      </c>
      <c r="E73" s="11"/>
      <c r="F73" s="11"/>
      <c r="G73" s="11">
        <f>Input!E68</f>
        <v>10000</v>
      </c>
      <c r="H73" s="11"/>
      <c r="I73" s="11"/>
      <c r="K73" s="114"/>
    </row>
    <row r="74" spans="1:11" ht="12.75">
      <c r="A74" t="str">
        <f>Input!A69</f>
        <v>Other</v>
      </c>
      <c r="E74" s="11"/>
      <c r="F74" s="11"/>
      <c r="G74" s="115">
        <f>Input!E69</f>
        <v>0</v>
      </c>
      <c r="H74" s="11"/>
      <c r="I74" s="11"/>
      <c r="K74" s="114"/>
    </row>
    <row r="75" spans="5:9" ht="13.5" thickBot="1">
      <c r="E75" s="11"/>
      <c r="F75" s="11"/>
      <c r="G75" s="11"/>
      <c r="H75" s="11"/>
      <c r="I75" s="113">
        <f>SUM(G70:G74)</f>
        <v>40000</v>
      </c>
    </row>
    <row r="76" spans="5:9" ht="13.5" thickTop="1">
      <c r="E76" s="11"/>
      <c r="F76" s="11"/>
      <c r="G76" s="11"/>
      <c r="H76" s="11"/>
      <c r="I76" s="11"/>
    </row>
    <row r="77" spans="1:9" ht="13.5" thickBot="1">
      <c r="A77" s="1" t="s">
        <v>83</v>
      </c>
      <c r="E77" s="11"/>
      <c r="F77" s="11"/>
      <c r="G77" s="11"/>
      <c r="H77" s="11"/>
      <c r="I77" s="113">
        <f>(I52+I75-I64)/0.2</f>
        <v>318250</v>
      </c>
    </row>
    <row r="78" spans="5:9" ht="13.5" thickTop="1">
      <c r="E78" s="11"/>
      <c r="F78" s="11"/>
      <c r="G78" s="11"/>
      <c r="H78" s="11"/>
      <c r="I78" s="11"/>
    </row>
    <row r="79" spans="1:9" ht="13.5" thickBot="1">
      <c r="A79" s="1" t="s">
        <v>84</v>
      </c>
      <c r="E79" s="11"/>
      <c r="F79" s="11"/>
      <c r="G79" s="11"/>
      <c r="H79" s="11"/>
      <c r="I79" s="116">
        <f>I65-I75</f>
        <v>1350</v>
      </c>
    </row>
    <row r="80" ht="13.5" thickTop="1"/>
  </sheetData>
  <sheetProtection selectLockedCells="1"/>
  <mergeCells count="5">
    <mergeCell ref="C1:E1"/>
    <mergeCell ref="C2:E2"/>
    <mergeCell ref="C3:E3"/>
    <mergeCell ref="I1:K1"/>
    <mergeCell ref="I2:K2"/>
  </mergeCells>
  <printOptions/>
  <pageMargins left="0.17" right="0.17" top="0.54" bottom="0.5" header="0.17" footer="0.16"/>
  <pageSetup horizontalDpi="600" verticalDpi="600" orientation="portrait" paperSize="9" r:id="rId2"/>
  <headerFooter alignWithMargins="0">
    <oddHeader>&amp;C&amp;"Arial,Bold"&amp;14Breakeven Analysis&amp;R&amp;G</oddHeader>
    <oddFooter>&amp;C© DBF Associates 2009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6"/>
  <sheetViews>
    <sheetView workbookViewId="0" topLeftCell="A1">
      <selection activeCell="K5" sqref="K5:K7"/>
    </sheetView>
  </sheetViews>
  <sheetFormatPr defaultColWidth="9.140625" defaultRowHeight="12.75"/>
  <cols>
    <col min="1" max="2" width="5.140625" style="0" customWidth="1"/>
    <col min="3" max="3" width="15.8515625" style="0" customWidth="1"/>
    <col min="4" max="4" width="5.7109375" style="0" customWidth="1"/>
    <col min="6" max="6" width="0.13671875" style="0" customWidth="1"/>
    <col min="8" max="8" width="0.13671875" style="0" customWidth="1"/>
    <col min="11" max="11" width="10.8515625" style="0" bestFit="1" customWidth="1"/>
    <col min="13" max="13" width="14.00390625" style="0" bestFit="1" customWidth="1"/>
  </cols>
  <sheetData>
    <row r="1" spans="1:11" ht="15.75">
      <c r="A1" s="1" t="s">
        <v>90</v>
      </c>
      <c r="B1" s="1"/>
      <c r="C1" s="89">
        <f>Input!C1</f>
        <v>0</v>
      </c>
      <c r="D1" s="89"/>
      <c r="E1" s="89"/>
      <c r="F1" s="8"/>
      <c r="G1" s="1" t="s">
        <v>0</v>
      </c>
      <c r="H1" s="90"/>
      <c r="I1" s="91">
        <f>Input!H1</f>
        <v>0</v>
      </c>
      <c r="J1" s="91"/>
      <c r="K1" s="91"/>
    </row>
    <row r="2" spans="1:11" ht="15.75">
      <c r="A2" s="1" t="s">
        <v>1</v>
      </c>
      <c r="B2" s="1"/>
      <c r="C2" s="92">
        <f>Input!C2</f>
        <v>0</v>
      </c>
      <c r="D2" s="92"/>
      <c r="E2" s="92"/>
      <c r="F2" s="8"/>
      <c r="G2" s="1" t="s">
        <v>2</v>
      </c>
      <c r="H2" s="90"/>
      <c r="I2" s="93">
        <f>Input!H2</f>
        <v>0</v>
      </c>
      <c r="J2" s="93"/>
      <c r="K2" s="93"/>
    </row>
    <row r="3" spans="1:18" ht="15.75">
      <c r="A3" s="1" t="s">
        <v>3</v>
      </c>
      <c r="B3" s="1"/>
      <c r="C3" s="94">
        <f>Input!C3</f>
        <v>0</v>
      </c>
      <c r="D3" s="94"/>
      <c r="E3" s="94"/>
      <c r="F3" s="8"/>
      <c r="G3" s="8"/>
      <c r="M3" s="1" t="s">
        <v>67</v>
      </c>
      <c r="N3" s="95">
        <v>0.16</v>
      </c>
      <c r="O3" s="95">
        <v>0.18</v>
      </c>
      <c r="P3" s="95">
        <v>0.2</v>
      </c>
      <c r="Q3" s="95">
        <v>0.22</v>
      </c>
      <c r="R3" s="95">
        <v>0.24</v>
      </c>
    </row>
    <row r="4" spans="13:18" ht="12.75">
      <c r="M4" s="1" t="s">
        <v>68</v>
      </c>
      <c r="N4">
        <f>$I$17</f>
        <v>255000</v>
      </c>
      <c r="O4">
        <f>$I$17</f>
        <v>255000</v>
      </c>
      <c r="P4">
        <f>$I$17</f>
        <v>255000</v>
      </c>
      <c r="Q4">
        <f>$I$17</f>
        <v>255000</v>
      </c>
      <c r="R4">
        <f>$I$17</f>
        <v>255000</v>
      </c>
    </row>
    <row r="5" spans="1:18" ht="15.75" customHeight="1">
      <c r="A5" s="117" t="s">
        <v>85</v>
      </c>
      <c r="B5" s="117"/>
      <c r="C5" s="117"/>
      <c r="D5" s="117"/>
      <c r="E5" s="117"/>
      <c r="F5" s="117"/>
      <c r="G5" s="117"/>
      <c r="H5" s="117"/>
      <c r="I5" s="117"/>
      <c r="J5" s="117"/>
      <c r="K5" s="118" t="s">
        <v>86</v>
      </c>
      <c r="M5" s="1" t="s">
        <v>69</v>
      </c>
      <c r="N5">
        <f>(N4*N3)+N4</f>
        <v>295800</v>
      </c>
      <c r="O5">
        <f>(O4*O3)+O4</f>
        <v>300900</v>
      </c>
      <c r="P5">
        <f>(P4*P3)+P4</f>
        <v>306000</v>
      </c>
      <c r="Q5">
        <f>(Q4*Q3)+Q4</f>
        <v>311100</v>
      </c>
      <c r="R5">
        <f>(R4*R3)+R4</f>
        <v>316200</v>
      </c>
    </row>
    <row r="6" spans="1:18" ht="15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8"/>
      <c r="M6" s="1" t="s">
        <v>70</v>
      </c>
      <c r="N6">
        <f>N5/52</f>
        <v>5688.461538461538</v>
      </c>
      <c r="O6">
        <f>O5/52</f>
        <v>5786.538461538462</v>
      </c>
      <c r="P6">
        <f>P5/52</f>
        <v>5884.615384615385</v>
      </c>
      <c r="Q6">
        <f>Q5/52</f>
        <v>5982.692307692308</v>
      </c>
      <c r="R6">
        <f>R5/52</f>
        <v>6080.7692307692305</v>
      </c>
    </row>
    <row r="7" spans="1:13" ht="15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8"/>
      <c r="M7" s="1"/>
    </row>
    <row r="8" spans="1:10" ht="12.75">
      <c r="A8" s="119"/>
      <c r="B8" s="119"/>
      <c r="C8" s="119"/>
      <c r="D8" s="119"/>
      <c r="E8" s="119"/>
      <c r="F8" s="119"/>
      <c r="G8" s="119"/>
      <c r="H8" s="119"/>
      <c r="I8" s="119"/>
      <c r="J8" s="120"/>
    </row>
    <row r="9" spans="5:9" ht="13.5" thickBot="1">
      <c r="E9" s="96" t="s">
        <v>5</v>
      </c>
      <c r="F9" s="97"/>
      <c r="G9" s="96" t="s">
        <v>5</v>
      </c>
      <c r="H9" s="98"/>
      <c r="I9" s="96" t="s">
        <v>5</v>
      </c>
    </row>
    <row r="10" spans="1:9" ht="12.75">
      <c r="A10" s="1" t="s">
        <v>4</v>
      </c>
      <c r="B10" s="1"/>
      <c r="C10" s="10"/>
      <c r="D10" s="28"/>
      <c r="E10" s="99"/>
      <c r="F10" s="100"/>
      <c r="G10" s="11"/>
      <c r="H10" s="101"/>
      <c r="I10" s="102">
        <f>IF(K5="Y",I17/(1-Input!K5),I81)</f>
        <v>318750</v>
      </c>
    </row>
    <row r="11" spans="1:10" ht="12.75">
      <c r="A11" s="10"/>
      <c r="B11" s="10"/>
      <c r="C11" s="10"/>
      <c r="D11" s="28"/>
      <c r="E11" s="99"/>
      <c r="F11" s="100"/>
      <c r="G11" s="99"/>
      <c r="H11" s="101"/>
      <c r="I11" s="99"/>
      <c r="J11" s="28"/>
    </row>
    <row r="12" spans="1:10" ht="12.75">
      <c r="A12" s="103" t="s">
        <v>71</v>
      </c>
      <c r="B12" s="103"/>
      <c r="C12" s="10"/>
      <c r="D12" s="28"/>
      <c r="E12" s="99"/>
      <c r="F12" s="100"/>
      <c r="G12" s="99"/>
      <c r="H12" s="101"/>
      <c r="I12" s="31"/>
      <c r="J12" s="30"/>
    </row>
    <row r="13" spans="1:10" ht="12.75">
      <c r="A13" s="10"/>
      <c r="B13" s="10" t="s">
        <v>10</v>
      </c>
      <c r="D13" s="28"/>
      <c r="E13" s="11"/>
      <c r="F13" s="100"/>
      <c r="G13" s="99">
        <f>Input!E9</f>
        <v>25000</v>
      </c>
      <c r="H13" s="101"/>
      <c r="I13" s="31"/>
      <c r="J13" s="30"/>
    </row>
    <row r="14" spans="1:10" ht="12.75">
      <c r="A14" s="10"/>
      <c r="B14" s="10" t="s">
        <v>13</v>
      </c>
      <c r="D14" s="28"/>
      <c r="E14" s="11"/>
      <c r="F14" s="100"/>
      <c r="G14" s="104">
        <f>Input!E10</f>
        <v>250000</v>
      </c>
      <c r="H14" s="101"/>
      <c r="I14" s="31"/>
      <c r="J14" s="30"/>
    </row>
    <row r="15" spans="1:10" ht="12.75">
      <c r="A15" s="10"/>
      <c r="B15" s="10"/>
      <c r="D15" s="28"/>
      <c r="E15" s="11"/>
      <c r="F15" s="100"/>
      <c r="G15" s="99">
        <f>SUM(G13:G14)</f>
        <v>275000</v>
      </c>
      <c r="H15" s="101"/>
      <c r="I15" s="31"/>
      <c r="J15" s="30"/>
    </row>
    <row r="16" spans="1:10" ht="12.75">
      <c r="A16" s="1" t="s">
        <v>88</v>
      </c>
      <c r="B16" s="10" t="s">
        <v>15</v>
      </c>
      <c r="D16" s="28"/>
      <c r="E16" s="11"/>
      <c r="F16" s="105"/>
      <c r="G16" s="104">
        <f>Input!E11</f>
        <v>20000</v>
      </c>
      <c r="H16" s="101"/>
      <c r="I16" s="31"/>
      <c r="J16" s="30"/>
    </row>
    <row r="17" spans="1:10" ht="12.75">
      <c r="A17" s="10"/>
      <c r="B17" s="10"/>
      <c r="C17" s="10"/>
      <c r="D17" s="28"/>
      <c r="E17" s="99"/>
      <c r="F17" s="100"/>
      <c r="G17" s="11"/>
      <c r="H17" s="101"/>
      <c r="I17" s="104">
        <f>+G15-G16</f>
        <v>255000</v>
      </c>
      <c r="J17" s="30"/>
    </row>
    <row r="18" spans="1:10" ht="12.75">
      <c r="A18" s="1" t="s">
        <v>72</v>
      </c>
      <c r="B18" s="1"/>
      <c r="C18" s="10"/>
      <c r="D18" s="28"/>
      <c r="E18" s="99"/>
      <c r="F18" s="100"/>
      <c r="G18" s="11"/>
      <c r="H18" s="101"/>
      <c r="I18" s="106">
        <f>I10-I17</f>
        <v>63750</v>
      </c>
      <c r="J18" s="30"/>
    </row>
    <row r="19" spans="1:9" ht="12.75">
      <c r="A19" s="1" t="s">
        <v>6</v>
      </c>
      <c r="B19" s="1"/>
      <c r="C19" s="10"/>
      <c r="D19" s="28"/>
      <c r="E19" s="99"/>
      <c r="F19" s="100"/>
      <c r="G19" s="11"/>
      <c r="H19" s="101"/>
      <c r="I19" s="95">
        <f>IF(K5="Y",Input!K5,(I18/I10))</f>
        <v>0.2</v>
      </c>
    </row>
    <row r="20" spans="1:9" ht="12.75">
      <c r="A20" s="1" t="s">
        <v>73</v>
      </c>
      <c r="B20" s="1"/>
      <c r="C20" s="10"/>
      <c r="D20" s="28"/>
      <c r="E20" s="99"/>
      <c r="F20" s="100"/>
      <c r="G20" s="11"/>
      <c r="H20" s="101"/>
      <c r="I20" s="95">
        <f>I18/I17</f>
        <v>0.25</v>
      </c>
    </row>
    <row r="21" spans="1:10" ht="12.75">
      <c r="A21" s="1"/>
      <c r="B21" s="1"/>
      <c r="C21" s="10"/>
      <c r="D21" s="28"/>
      <c r="E21" s="99"/>
      <c r="F21" s="100"/>
      <c r="G21" s="11"/>
      <c r="H21" s="101"/>
      <c r="I21" s="99"/>
      <c r="J21" s="107"/>
    </row>
    <row r="22" spans="1:10" ht="12.75">
      <c r="A22" s="103" t="s">
        <v>74</v>
      </c>
      <c r="B22" s="103"/>
      <c r="C22" s="80"/>
      <c r="D22" s="28"/>
      <c r="E22" s="108"/>
      <c r="F22" s="100"/>
      <c r="G22" s="99"/>
      <c r="H22" s="101"/>
      <c r="I22" s="31"/>
      <c r="J22" s="30"/>
    </row>
    <row r="23" spans="1:10" ht="12.75">
      <c r="A23" s="1" t="s">
        <v>75</v>
      </c>
      <c r="B23" s="1"/>
      <c r="C23" s="80"/>
      <c r="D23" s="28"/>
      <c r="E23" s="108"/>
      <c r="F23" s="100"/>
      <c r="G23" s="99"/>
      <c r="H23" s="101"/>
      <c r="I23" s="31"/>
      <c r="J23" s="30"/>
    </row>
    <row r="24" spans="1:10" ht="12.75">
      <c r="A24" s="103"/>
      <c r="B24" s="10" t="str">
        <f>Input!A14</f>
        <v>Telephone</v>
      </c>
      <c r="D24" s="28"/>
      <c r="E24" s="69">
        <f>Input!E14</f>
        <v>5000</v>
      </c>
      <c r="F24" s="100"/>
      <c r="G24" s="99"/>
      <c r="H24" s="101"/>
      <c r="I24" s="31"/>
      <c r="J24" s="30"/>
    </row>
    <row r="25" spans="1:10" ht="12.75">
      <c r="A25" s="103"/>
      <c r="B25" s="10" t="str">
        <f>Input!A15</f>
        <v>Wages</v>
      </c>
      <c r="D25" s="28"/>
      <c r="E25" s="69" t="str">
        <f>Input!E15</f>
        <v>-</v>
      </c>
      <c r="F25" s="100"/>
      <c r="G25" s="99"/>
      <c r="H25" s="101"/>
      <c r="I25" s="31"/>
      <c r="J25" s="30"/>
    </row>
    <row r="26" spans="1:10" ht="12.75">
      <c r="A26" s="103"/>
      <c r="B26" s="10" t="str">
        <f>Input!A17</f>
        <v>Post &amp; Stationary</v>
      </c>
      <c r="D26" s="28"/>
      <c r="E26" s="69">
        <f>Input!E17</f>
        <v>800</v>
      </c>
      <c r="F26" s="100"/>
      <c r="G26" s="99"/>
      <c r="H26" s="101"/>
      <c r="I26" s="31"/>
      <c r="J26" s="30"/>
    </row>
    <row r="27" spans="1:10" ht="12.75">
      <c r="A27" s="103"/>
      <c r="B27" s="10" t="str">
        <f>Input!A18</f>
        <v>Advertising</v>
      </c>
      <c r="D27" s="28"/>
      <c r="E27" s="69" t="str">
        <f>Input!E18</f>
        <v>-</v>
      </c>
      <c r="F27" s="100"/>
      <c r="G27" s="99"/>
      <c r="H27" s="101"/>
      <c r="I27" s="31"/>
      <c r="J27" s="30"/>
    </row>
    <row r="28" spans="1:10" ht="12.75">
      <c r="A28" s="103"/>
      <c r="B28" s="10" t="str">
        <f>Input!A19</f>
        <v>Motor Expenses</v>
      </c>
      <c r="D28" s="28"/>
      <c r="E28" s="69">
        <f>Input!E19</f>
        <v>1800</v>
      </c>
      <c r="F28" s="100"/>
      <c r="G28" s="99"/>
      <c r="H28" s="101"/>
      <c r="I28" s="31"/>
      <c r="J28" s="30"/>
    </row>
    <row r="29" spans="1:10" ht="12.75">
      <c r="A29" s="103"/>
      <c r="B29" s="10" t="str">
        <f>Input!A23</f>
        <v>Repairs &amp; Renewals </v>
      </c>
      <c r="D29" s="28"/>
      <c r="E29" s="69">
        <f>Input!E23</f>
        <v>1700</v>
      </c>
      <c r="F29" s="100"/>
      <c r="G29" s="99"/>
      <c r="H29" s="101"/>
      <c r="I29" s="31"/>
      <c r="J29" s="30"/>
    </row>
    <row r="30" spans="1:10" ht="12.75">
      <c r="A30" s="103"/>
      <c r="B30" s="10" t="str">
        <f>Input!A24</f>
        <v>Legal &amp; Professional Fees</v>
      </c>
      <c r="D30" s="28"/>
      <c r="E30" s="69">
        <f>Input!E24</f>
        <v>500</v>
      </c>
      <c r="F30" s="100"/>
      <c r="G30" s="99"/>
      <c r="H30" s="101"/>
      <c r="I30" s="31"/>
      <c r="J30" s="30"/>
    </row>
    <row r="31" spans="1:10" ht="12.75">
      <c r="A31" s="103"/>
      <c r="B31" s="10" t="str">
        <f>Input!A27</f>
        <v>Accountancy</v>
      </c>
      <c r="D31" s="28"/>
      <c r="E31" s="69">
        <f>Input!E27</f>
        <v>800</v>
      </c>
      <c r="F31" s="100"/>
      <c r="G31" s="99"/>
      <c r="H31" s="101"/>
      <c r="I31" s="31"/>
      <c r="J31" s="30"/>
    </row>
    <row r="32" spans="1:10" ht="12.75">
      <c r="A32" s="103"/>
      <c r="B32" s="10" t="str">
        <f>Input!A30</f>
        <v>Sundry Expenses</v>
      </c>
      <c r="D32" s="28"/>
      <c r="E32" s="69">
        <f>Input!E30</f>
        <v>900</v>
      </c>
      <c r="F32" s="100"/>
      <c r="G32" s="99"/>
      <c r="H32" s="101"/>
      <c r="I32" s="31"/>
      <c r="J32" s="30"/>
    </row>
    <row r="33" spans="1:10" ht="12.75">
      <c r="A33" s="103"/>
      <c r="B33" s="10" t="str">
        <f>Input!A31</f>
        <v>Bad Debts</v>
      </c>
      <c r="D33" s="28"/>
      <c r="E33" s="109">
        <f>Input!E31</f>
        <v>100</v>
      </c>
      <c r="F33" s="100"/>
      <c r="G33" s="99"/>
      <c r="H33" s="101"/>
      <c r="I33" s="31"/>
      <c r="J33" s="30"/>
    </row>
    <row r="34" spans="1:10" ht="12.75">
      <c r="A34" s="103"/>
      <c r="B34" s="80"/>
      <c r="D34" s="28"/>
      <c r="E34" s="108"/>
      <c r="F34" s="100"/>
      <c r="G34" s="99">
        <f>SUM(E24:E33)</f>
        <v>11600</v>
      </c>
      <c r="H34" s="101"/>
      <c r="I34" s="31"/>
      <c r="J34" s="30"/>
    </row>
    <row r="35" spans="1:10" ht="12.75">
      <c r="A35" s="1" t="s">
        <v>76</v>
      </c>
      <c r="B35" s="80"/>
      <c r="D35" s="28"/>
      <c r="E35" s="108"/>
      <c r="F35" s="100"/>
      <c r="G35" s="99"/>
      <c r="H35" s="101"/>
      <c r="I35" s="31"/>
      <c r="J35" s="30"/>
    </row>
    <row r="36" spans="1:10" ht="12.75">
      <c r="A36" s="103"/>
      <c r="B36" s="10" t="str">
        <f>Input!A34</f>
        <v>Rent</v>
      </c>
      <c r="D36" s="28"/>
      <c r="E36" s="69">
        <f>Input!E34</f>
        <v>3500</v>
      </c>
      <c r="F36" s="100"/>
      <c r="G36" s="99"/>
      <c r="H36" s="101"/>
      <c r="I36" s="31"/>
      <c r="J36" s="30"/>
    </row>
    <row r="37" spans="1:10" ht="12.75">
      <c r="A37" s="103"/>
      <c r="B37" s="10" t="str">
        <f>Input!A37</f>
        <v>Light &amp; Heat</v>
      </c>
      <c r="D37" s="28"/>
      <c r="E37" s="69">
        <f>Input!E37</f>
        <v>5500</v>
      </c>
      <c r="F37" s="100"/>
      <c r="G37" s="99"/>
      <c r="H37" s="101"/>
      <c r="I37" s="31"/>
      <c r="J37" s="30"/>
    </row>
    <row r="38" spans="1:10" ht="12.75">
      <c r="A38" s="103"/>
      <c r="B38" s="10" t="str">
        <f>Input!A38</f>
        <v>Insurance</v>
      </c>
      <c r="D38" s="28"/>
      <c r="E38" s="69">
        <f>Input!E38</f>
        <v>3500</v>
      </c>
      <c r="F38" s="100"/>
      <c r="G38" s="99"/>
      <c r="H38" s="101"/>
      <c r="I38" s="31"/>
      <c r="J38" s="30"/>
    </row>
    <row r="39" spans="1:10" ht="12.75">
      <c r="A39" s="103"/>
      <c r="B39" s="10" t="str">
        <f>Input!A39</f>
        <v>Equipment Hire</v>
      </c>
      <c r="D39" s="28"/>
      <c r="E39" s="69">
        <f>Input!E39</f>
        <v>600</v>
      </c>
      <c r="F39" s="100"/>
      <c r="G39" s="99"/>
      <c r="H39" s="101"/>
      <c r="I39" s="31"/>
      <c r="J39" s="30"/>
    </row>
    <row r="40" spans="1:10" ht="12.75">
      <c r="A40" s="103"/>
      <c r="B40" s="10" t="str">
        <f>Input!A40</f>
        <v>-</v>
      </c>
      <c r="D40" s="28"/>
      <c r="E40" s="69" t="str">
        <f>Input!E40</f>
        <v>-</v>
      </c>
      <c r="F40" s="100"/>
      <c r="G40" s="99"/>
      <c r="H40" s="101"/>
      <c r="I40" s="31"/>
      <c r="J40" s="30"/>
    </row>
    <row r="41" spans="1:10" ht="12.75">
      <c r="A41" s="103"/>
      <c r="B41" s="10" t="str">
        <f>Input!A41</f>
        <v>-</v>
      </c>
      <c r="D41" s="28"/>
      <c r="E41" s="69" t="str">
        <f>Input!E41</f>
        <v>-</v>
      </c>
      <c r="F41" s="100"/>
      <c r="G41" s="11"/>
      <c r="H41" s="101"/>
      <c r="I41" s="31"/>
      <c r="J41" s="30"/>
    </row>
    <row r="42" spans="1:10" ht="12.75">
      <c r="A42" s="103"/>
      <c r="B42" s="10" t="str">
        <f>Input!A42</f>
        <v>-</v>
      </c>
      <c r="D42" s="28"/>
      <c r="E42" s="109" t="str">
        <f>Input!E42</f>
        <v>-</v>
      </c>
      <c r="F42" s="100"/>
      <c r="G42" s="99"/>
      <c r="H42" s="101"/>
      <c r="I42" s="31"/>
      <c r="J42" s="30"/>
    </row>
    <row r="43" spans="1:10" ht="12.75">
      <c r="A43" s="103"/>
      <c r="B43" s="80"/>
      <c r="D43" s="28"/>
      <c r="E43" s="108"/>
      <c r="F43" s="100"/>
      <c r="G43" s="99">
        <f>SUM(E36:E42)</f>
        <v>13100</v>
      </c>
      <c r="H43" s="101"/>
      <c r="I43" s="31"/>
      <c r="J43" s="30"/>
    </row>
    <row r="44" spans="1:10" ht="12.75">
      <c r="A44" s="1" t="s">
        <v>77</v>
      </c>
      <c r="B44" s="80"/>
      <c r="D44" s="28"/>
      <c r="E44" s="108"/>
      <c r="F44" s="100"/>
      <c r="G44" s="99"/>
      <c r="H44" s="101"/>
      <c r="I44" s="31"/>
      <c r="J44" s="30"/>
    </row>
    <row r="45" spans="1:10" ht="12.75">
      <c r="A45" s="103"/>
      <c r="B45" s="10" t="str">
        <f>Input!A45</f>
        <v>Bank Charges</v>
      </c>
      <c r="D45" s="28"/>
      <c r="E45" s="69">
        <f>Input!E45</f>
        <v>2000</v>
      </c>
      <c r="F45" s="100"/>
      <c r="G45" s="99"/>
      <c r="H45" s="101"/>
      <c r="I45" s="31"/>
      <c r="J45" s="30"/>
    </row>
    <row r="46" spans="1:10" ht="12.75">
      <c r="A46" s="103"/>
      <c r="B46" s="10" t="str">
        <f>Input!A46</f>
        <v>Bank Interest</v>
      </c>
      <c r="D46" s="28"/>
      <c r="E46" s="69">
        <f>Input!E46</f>
        <v>100</v>
      </c>
      <c r="F46" s="100"/>
      <c r="G46" s="99"/>
      <c r="H46" s="101"/>
      <c r="I46" s="31"/>
      <c r="J46" s="30"/>
    </row>
    <row r="47" spans="1:10" ht="12.75">
      <c r="A47" s="103"/>
      <c r="B47" s="10" t="str">
        <f>Input!A47</f>
        <v>Credit Card</v>
      </c>
      <c r="D47" s="28"/>
      <c r="E47" s="69">
        <f>Input!E47</f>
        <v>500</v>
      </c>
      <c r="F47" s="100"/>
      <c r="G47" s="99"/>
      <c r="H47" s="101"/>
      <c r="I47" s="31"/>
      <c r="J47" s="30"/>
    </row>
    <row r="48" spans="1:10" ht="12.75">
      <c r="A48" s="103"/>
      <c r="B48" s="10" t="str">
        <f>Input!A48</f>
        <v>-</v>
      </c>
      <c r="D48" s="28"/>
      <c r="E48" s="69" t="str">
        <f>Input!E48</f>
        <v>-</v>
      </c>
      <c r="F48" s="100"/>
      <c r="G48" s="99"/>
      <c r="H48" s="101"/>
      <c r="I48" s="31"/>
      <c r="J48" s="30"/>
    </row>
    <row r="49" spans="1:10" ht="12.75">
      <c r="A49" s="1"/>
      <c r="B49" s="10" t="str">
        <f>Input!A49</f>
        <v>-</v>
      </c>
      <c r="D49" s="28"/>
      <c r="E49" s="109" t="str">
        <f>Input!E49</f>
        <v>-</v>
      </c>
      <c r="F49" s="105"/>
      <c r="G49" s="99"/>
      <c r="H49" s="101"/>
      <c r="I49" s="31"/>
      <c r="J49" s="30"/>
    </row>
    <row r="50" spans="1:10" ht="12.75">
      <c r="A50" s="1"/>
      <c r="E50" s="11"/>
      <c r="F50" s="105"/>
      <c r="G50" s="99">
        <f>SUM(E45:E49)</f>
        <v>2600</v>
      </c>
      <c r="H50" s="101"/>
      <c r="I50" s="31"/>
      <c r="J50" s="30"/>
    </row>
    <row r="51" spans="1:10" ht="12.75">
      <c r="A51" s="1" t="s">
        <v>78</v>
      </c>
      <c r="B51" s="10"/>
      <c r="D51" s="28"/>
      <c r="E51" s="69"/>
      <c r="F51" s="105"/>
      <c r="G51" s="99"/>
      <c r="H51" s="101"/>
      <c r="I51" s="31"/>
      <c r="J51" s="30"/>
    </row>
    <row r="52" spans="1:10" ht="12.75">
      <c r="A52" s="1"/>
      <c r="B52" s="10" t="str">
        <f>Input!A52</f>
        <v>Fixture &amp; Fittings</v>
      </c>
      <c r="D52" s="28"/>
      <c r="E52" s="69">
        <f>Input!E52</f>
        <v>3400</v>
      </c>
      <c r="F52" s="105"/>
      <c r="G52" s="99"/>
      <c r="H52" s="101"/>
      <c r="I52" s="31"/>
      <c r="J52" s="30"/>
    </row>
    <row r="53" spans="1:10" ht="12.75">
      <c r="A53" s="1"/>
      <c r="B53" s="10" t="str">
        <f>Input!A53</f>
        <v>Motor Vehicle</v>
      </c>
      <c r="D53" s="28"/>
      <c r="E53" s="69">
        <f>Input!E53</f>
        <v>750</v>
      </c>
      <c r="F53" s="105"/>
      <c r="G53" s="99"/>
      <c r="H53" s="101"/>
      <c r="I53" s="31"/>
      <c r="J53" s="30"/>
    </row>
    <row r="54" spans="1:10" ht="12.75">
      <c r="A54" s="1"/>
      <c r="B54" s="10" t="str">
        <f>Input!A54</f>
        <v>-</v>
      </c>
      <c r="D54" s="28"/>
      <c r="E54" s="109" t="str">
        <f>Input!E54</f>
        <v>-</v>
      </c>
      <c r="F54" s="105"/>
      <c r="G54" s="99"/>
      <c r="H54" s="101"/>
      <c r="I54" s="31"/>
      <c r="J54" s="30"/>
    </row>
    <row r="55" spans="1:10" ht="12.75">
      <c r="A55" s="10"/>
      <c r="B55" s="10"/>
      <c r="D55" s="28"/>
      <c r="E55" s="31"/>
      <c r="F55" s="105"/>
      <c r="G55" s="104">
        <f>SUM(E52:E54)</f>
        <v>4150</v>
      </c>
      <c r="H55" s="101"/>
      <c r="I55" s="31"/>
      <c r="J55" s="30"/>
    </row>
    <row r="56" spans="1:10" ht="12.75">
      <c r="A56" s="10"/>
      <c r="B56" s="10"/>
      <c r="D56" s="28"/>
      <c r="E56" s="31"/>
      <c r="F56" s="105"/>
      <c r="G56" s="11"/>
      <c r="H56" s="101"/>
      <c r="I56" s="104">
        <f>SUM(G55,G50,G43,G34)</f>
        <v>31450</v>
      </c>
      <c r="J56" s="30"/>
    </row>
    <row r="57" spans="1:10" ht="13.5" thickBot="1">
      <c r="A57" s="1" t="s">
        <v>79</v>
      </c>
      <c r="B57" s="1"/>
      <c r="C57" s="10"/>
      <c r="D57" s="28"/>
      <c r="E57" s="31"/>
      <c r="F57" s="105"/>
      <c r="G57" s="11"/>
      <c r="H57" s="101"/>
      <c r="I57" s="110">
        <f>I18-I56</f>
        <v>32300</v>
      </c>
      <c r="J57" s="30"/>
    </row>
    <row r="58" spans="1:10" ht="13.5" thickTop="1">
      <c r="A58" s="1" t="s">
        <v>80</v>
      </c>
      <c r="C58" s="10"/>
      <c r="D58" s="28"/>
      <c r="E58" s="99"/>
      <c r="F58" s="100"/>
      <c r="G58" s="11"/>
      <c r="H58" s="101"/>
      <c r="I58" s="111">
        <f>I57/I10</f>
        <v>0.10133333333333333</v>
      </c>
      <c r="J58" s="30"/>
    </row>
    <row r="59" spans="3:10" ht="12.75">
      <c r="C59" s="10"/>
      <c r="D59" s="28"/>
      <c r="E59" s="99"/>
      <c r="F59" s="100"/>
      <c r="G59" s="11"/>
      <c r="H59" s="101"/>
      <c r="I59" s="11"/>
      <c r="J59" s="30"/>
    </row>
    <row r="60" spans="5:10" ht="12.75">
      <c r="E60" s="11"/>
      <c r="F60" s="100"/>
      <c r="G60" s="11"/>
      <c r="H60" s="101"/>
      <c r="I60" s="81"/>
      <c r="J60" s="30"/>
    </row>
    <row r="61" spans="1:10" ht="12.75">
      <c r="A61" s="1" t="s">
        <v>89</v>
      </c>
      <c r="B61" s="1" t="s">
        <v>57</v>
      </c>
      <c r="D61" s="28"/>
      <c r="E61" s="31"/>
      <c r="F61" s="105"/>
      <c r="G61" s="11"/>
      <c r="H61" s="101"/>
      <c r="I61" s="31"/>
      <c r="J61" s="30"/>
    </row>
    <row r="62" spans="1:10" ht="12.75">
      <c r="A62" s="1"/>
      <c r="B62" s="10" t="str">
        <f>Input!A57</f>
        <v>Rent</v>
      </c>
      <c r="D62" s="28"/>
      <c r="F62" s="100"/>
      <c r="G62" s="99">
        <f>Input!E57</f>
        <v>6000</v>
      </c>
      <c r="H62" s="101"/>
      <c r="I62" s="31"/>
      <c r="J62" s="30"/>
    </row>
    <row r="63" spans="1:10" ht="12.75">
      <c r="A63" s="1"/>
      <c r="B63" s="10" t="str">
        <f>Input!A58</f>
        <v>Interest Received</v>
      </c>
      <c r="D63" s="28"/>
      <c r="F63" s="100"/>
      <c r="G63" s="99">
        <f>Input!E58</f>
        <v>50</v>
      </c>
      <c r="H63" s="101"/>
      <c r="I63" s="31"/>
      <c r="J63" s="30"/>
    </row>
    <row r="64" spans="1:10" ht="12.75">
      <c r="A64" s="1"/>
      <c r="B64" s="10" t="str">
        <f>Input!A59</f>
        <v>Commission</v>
      </c>
      <c r="D64" s="28"/>
      <c r="F64" s="100"/>
      <c r="G64" s="99">
        <f>Input!E59</f>
        <v>1750</v>
      </c>
      <c r="H64" s="101"/>
      <c r="I64" s="31"/>
      <c r="J64" s="30"/>
    </row>
    <row r="65" spans="1:10" ht="12.75">
      <c r="A65" s="1"/>
      <c r="B65" s="10" t="str">
        <f>Input!A60</f>
        <v>Profit on disposal of Assets</v>
      </c>
      <c r="D65" s="28"/>
      <c r="F65" s="100"/>
      <c r="G65" s="99" t="str">
        <f>Input!E60</f>
        <v>-</v>
      </c>
      <c r="H65" s="101"/>
      <c r="I65" s="31"/>
      <c r="J65" s="30"/>
    </row>
    <row r="66" spans="1:10" ht="12.75">
      <c r="A66" s="1"/>
      <c r="B66" s="10" t="str">
        <f>Input!A61</f>
        <v>-</v>
      </c>
      <c r="C66" s="112"/>
      <c r="D66" s="28"/>
      <c r="F66" s="100"/>
      <c r="G66" s="99" t="str">
        <f>Input!E61</f>
        <v>-</v>
      </c>
      <c r="H66" s="101"/>
      <c r="I66" s="31"/>
      <c r="J66" s="30"/>
    </row>
    <row r="67" spans="1:10" ht="12.75">
      <c r="A67" s="10"/>
      <c r="B67" s="10" t="str">
        <f>Input!A62</f>
        <v>-</v>
      </c>
      <c r="C67" s="112"/>
      <c r="D67" s="28"/>
      <c r="F67" s="100"/>
      <c r="G67" s="104" t="str">
        <f>Input!E62</f>
        <v>-</v>
      </c>
      <c r="H67" s="101"/>
      <c r="I67" s="31"/>
      <c r="J67" s="30"/>
    </row>
    <row r="68" spans="1:10" ht="12.75">
      <c r="A68" s="10"/>
      <c r="B68" s="10"/>
      <c r="C68" s="10"/>
      <c r="D68" s="28"/>
      <c r="E68" s="99"/>
      <c r="F68" s="100"/>
      <c r="G68" s="11"/>
      <c r="H68" s="101"/>
      <c r="I68" s="104">
        <f>SUM(G62:G67)</f>
        <v>7800</v>
      </c>
      <c r="J68" s="30"/>
    </row>
    <row r="69" spans="5:10" ht="13.5" thickBot="1">
      <c r="E69" s="11"/>
      <c r="F69" s="100"/>
      <c r="G69" s="11"/>
      <c r="H69" s="101"/>
      <c r="I69" s="113">
        <f>SUM(I68,I57)</f>
        <v>40100</v>
      </c>
      <c r="J69" s="30"/>
    </row>
    <row r="70" spans="5:10" ht="13.5" thickTop="1">
      <c r="E70" s="11"/>
      <c r="F70" s="11"/>
      <c r="G70" s="11"/>
      <c r="H70" s="11"/>
      <c r="I70" s="81"/>
      <c r="J70" s="26"/>
    </row>
    <row r="71" spans="1:10" ht="13.5" thickBot="1">
      <c r="A71" s="1" t="s">
        <v>81</v>
      </c>
      <c r="E71" s="11"/>
      <c r="F71" s="11"/>
      <c r="G71" s="11"/>
      <c r="H71" s="11"/>
      <c r="I71" s="113">
        <f>I56+I17</f>
        <v>286450</v>
      </c>
      <c r="J71" s="26"/>
    </row>
    <row r="72" spans="5:9" ht="13.5" thickTop="1">
      <c r="E72" s="11"/>
      <c r="F72" s="11"/>
      <c r="G72" s="11"/>
      <c r="H72" s="11"/>
      <c r="I72" s="11"/>
    </row>
    <row r="73" spans="1:11" ht="12.75">
      <c r="A73" s="1" t="s">
        <v>61</v>
      </c>
      <c r="E73" s="11"/>
      <c r="F73" s="11"/>
      <c r="G73" s="11"/>
      <c r="H73" s="11"/>
      <c r="I73" s="11"/>
      <c r="K73" s="114"/>
    </row>
    <row r="74" spans="1:11" ht="12.75">
      <c r="A74" t="str">
        <f>Input!A65</f>
        <v>Savings</v>
      </c>
      <c r="E74" s="11"/>
      <c r="F74" s="11"/>
      <c r="G74" s="11">
        <f>Input!E65</f>
        <v>5000</v>
      </c>
      <c r="H74" s="11"/>
      <c r="I74" s="11"/>
      <c r="K74" s="114"/>
    </row>
    <row r="75" spans="1:9" ht="12.75">
      <c r="A75" t="str">
        <f>Input!A66</f>
        <v>Household Expenditure</v>
      </c>
      <c r="E75" s="11"/>
      <c r="F75" s="11"/>
      <c r="G75" s="11">
        <f>Input!E66</f>
        <v>10000</v>
      </c>
      <c r="H75" s="11"/>
      <c r="I75" s="11"/>
    </row>
    <row r="76" spans="1:9" ht="12.75">
      <c r="A76" t="str">
        <f>Input!A67</f>
        <v>Mortgage</v>
      </c>
      <c r="E76" s="11"/>
      <c r="F76" s="11"/>
      <c r="G76" s="11">
        <f>Input!E67</f>
        <v>15000</v>
      </c>
      <c r="H76" s="11"/>
      <c r="I76" s="11"/>
    </row>
    <row r="77" spans="1:9" ht="12.75">
      <c r="A77" t="str">
        <f>Input!A68</f>
        <v>Personal Drawings</v>
      </c>
      <c r="E77" s="11"/>
      <c r="F77" s="11"/>
      <c r="G77" s="11">
        <f>Input!E68</f>
        <v>10000</v>
      </c>
      <c r="H77" s="11"/>
      <c r="I77" s="11"/>
    </row>
    <row r="78" spans="1:9" ht="12.75">
      <c r="A78" t="str">
        <f>Input!A69</f>
        <v>Other</v>
      </c>
      <c r="E78" s="11"/>
      <c r="F78" s="11"/>
      <c r="G78" s="115">
        <f>Input!E69</f>
        <v>0</v>
      </c>
      <c r="H78" s="11"/>
      <c r="I78" s="11"/>
    </row>
    <row r="79" spans="5:9" ht="13.5" thickBot="1">
      <c r="E79" s="11"/>
      <c r="F79" s="11"/>
      <c r="G79" s="11"/>
      <c r="H79" s="11"/>
      <c r="I79" s="113">
        <f>SUM(G74:G78)</f>
        <v>40000</v>
      </c>
    </row>
    <row r="80" spans="5:9" ht="13.5" thickTop="1">
      <c r="E80" s="11"/>
      <c r="F80" s="11"/>
      <c r="G80" s="11"/>
      <c r="H80" s="11"/>
      <c r="I80" s="11"/>
    </row>
    <row r="81" spans="1:9" ht="13.5" thickBot="1">
      <c r="A81" s="1" t="s">
        <v>83</v>
      </c>
      <c r="E81" s="11"/>
      <c r="F81" s="11"/>
      <c r="G81" s="11"/>
      <c r="H81" s="11"/>
      <c r="I81" s="113">
        <f>I79+I56+I17-I68</f>
        <v>318650</v>
      </c>
    </row>
    <row r="82" spans="5:9" ht="12.75" customHeight="1" thickTop="1">
      <c r="E82" s="11"/>
      <c r="F82" s="11"/>
      <c r="G82" s="11"/>
      <c r="H82" s="11"/>
      <c r="I82" s="11"/>
    </row>
    <row r="83" spans="1:9" ht="13.5" thickBot="1">
      <c r="A83" s="1" t="s">
        <v>84</v>
      </c>
      <c r="E83" s="11"/>
      <c r="F83" s="11"/>
      <c r="G83" s="11"/>
      <c r="H83" s="11"/>
      <c r="I83" s="121">
        <f>I69-I79</f>
        <v>100</v>
      </c>
    </row>
    <row r="84" ht="13.5" thickTop="1"/>
    <row r="85" ht="12.75">
      <c r="A85" s="122" t="s">
        <v>86</v>
      </c>
    </row>
    <row r="86" ht="12.75">
      <c r="A86" s="122" t="s">
        <v>87</v>
      </c>
    </row>
  </sheetData>
  <sheetProtection selectLockedCells="1"/>
  <mergeCells count="7">
    <mergeCell ref="K5:K7"/>
    <mergeCell ref="A5:J7"/>
    <mergeCell ref="C1:E1"/>
    <mergeCell ref="I1:K1"/>
    <mergeCell ref="C2:E2"/>
    <mergeCell ref="I2:K2"/>
    <mergeCell ref="C3:E3"/>
  </mergeCells>
  <dataValidations count="1">
    <dataValidation errorStyle="information" type="list" allowBlank="1" showInputMessage="1" showErrorMessage="1" error="Please Select 'Y' or 'N'" sqref="K5">
      <formula1>$A$85:$A$86</formula1>
    </dataValidation>
  </dataValidations>
  <printOptions/>
  <pageMargins left="0.17" right="0.18" top="0.5" bottom="0.46" header="0.17" footer="0.16"/>
  <pageSetup horizontalDpi="600" verticalDpi="600" orientation="portrait" paperSize="9" r:id="rId2"/>
  <headerFooter alignWithMargins="0">
    <oddHeader>&amp;C&amp;"Arial,Bold"&amp;14Breakeven Analysis&amp;R&amp;G</oddHeader>
    <oddFooter>&amp;C© DBF Associates 2009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2011-06-15T14:05:44Z</dcterms:created>
  <dcterms:modified xsi:type="dcterms:W3CDTF">2011-06-15T14:12:18Z</dcterms:modified>
  <cp:category/>
  <cp:version/>
  <cp:contentType/>
  <cp:contentStatus/>
</cp:coreProperties>
</file>